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\21：グループ共有file\001：県民総合運動公園\01：スポーツ・健康づくり振興課\11：供用関係\98：申請書様式関係\HP用各種打ち合わせ・申請書様式・その他\最新版2026（4月料金改定）\"/>
    </mc:Choice>
  </mc:AlternateContent>
  <xr:revisionPtr revIDLastSave="0" documentId="13_ncr:1_{7C0B93BE-9FE5-47EC-9A4A-5733A8278237}" xr6:coauthVersionLast="47" xr6:coauthVersionMax="47" xr10:uidLastSave="{00000000-0000-0000-0000-000000000000}"/>
  <bookViews>
    <workbookView xWindow="20370" yWindow="-120" windowWidth="19440" windowHeight="15600" activeTab="1" xr2:uid="{00000000-000D-0000-FFFF-FFFF00000000}"/>
  </bookViews>
  <sheets>
    <sheet name="施設・設備使用一覧" sheetId="2" r:id="rId1"/>
    <sheet name="申請書 " sheetId="5" r:id="rId2"/>
  </sheets>
  <definedNames>
    <definedName name="_xlnm.Print_Area" localSheetId="0">施設・設備使用一覧!$A$1:$AN$42</definedName>
    <definedName name="_xlnm.Print_Area" localSheetId="1">'申請書 '!$A$1:$K$49</definedName>
  </definedNames>
  <calcPr calcId="191029"/>
</workbook>
</file>

<file path=xl/calcChain.xml><?xml version="1.0" encoding="utf-8"?>
<calcChain xmlns="http://schemas.openxmlformats.org/spreadsheetml/2006/main">
  <c r="J37" i="2" l="1"/>
  <c r="J38" i="2"/>
  <c r="AD37" i="2" l="1"/>
  <c r="D39" i="5" s="1"/>
  <c r="E39" i="5" s="1"/>
  <c r="C22" i="5"/>
  <c r="I20" i="5"/>
  <c r="D38" i="5"/>
  <c r="E38" i="5" s="1"/>
  <c r="D37" i="5"/>
  <c r="E37" i="5" s="1"/>
  <c r="D35" i="5"/>
  <c r="I38" i="5" l="1"/>
  <c r="J38" i="5" s="1"/>
  <c r="AD9" i="2"/>
  <c r="AD14" i="2"/>
  <c r="AD15" i="2"/>
  <c r="AD16" i="2"/>
  <c r="AD17" i="2"/>
  <c r="AD18" i="2"/>
  <c r="I28" i="5" s="1"/>
  <c r="AD19" i="2"/>
  <c r="I34" i="5" s="1"/>
  <c r="AD20" i="2"/>
  <c r="AD21" i="2"/>
  <c r="I35" i="5" l="1"/>
  <c r="D24" i="5"/>
  <c r="Y24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E35" i="5"/>
  <c r="D36" i="5"/>
  <c r="E36" i="5" s="1"/>
  <c r="J16" i="2"/>
  <c r="J11" i="2"/>
  <c r="J34" i="5"/>
  <c r="J21" i="2"/>
  <c r="J36" i="2"/>
  <c r="J35" i="2"/>
  <c r="J34" i="2"/>
  <c r="J33" i="2"/>
  <c r="J32" i="2"/>
  <c r="J31" i="2"/>
  <c r="J30" i="2"/>
  <c r="J29" i="2"/>
  <c r="J28" i="2"/>
  <c r="J27" i="2"/>
  <c r="I29" i="5" s="1"/>
  <c r="J28" i="5"/>
  <c r="AD13" i="2"/>
  <c r="AD12" i="2"/>
  <c r="AD11" i="2"/>
  <c r="AD10" i="2"/>
  <c r="J12" i="2"/>
  <c r="J13" i="2"/>
  <c r="J14" i="2"/>
  <c r="J15" i="2"/>
  <c r="J17" i="2"/>
  <c r="J18" i="2"/>
  <c r="J19" i="2"/>
  <c r="J20" i="2"/>
  <c r="I33" i="5" s="1"/>
  <c r="J33" i="5" s="1"/>
  <c r="J22" i="2"/>
  <c r="J23" i="2"/>
  <c r="J24" i="2"/>
  <c r="J25" i="2"/>
  <c r="J10" i="2"/>
  <c r="J9" i="2"/>
  <c r="Y7" i="5"/>
  <c r="J22" i="5"/>
  <c r="V18" i="5" s="1"/>
  <c r="J20" i="5"/>
  <c r="AB20" i="5" s="1"/>
  <c r="Y23" i="5"/>
  <c r="Y22" i="5"/>
  <c r="Y21" i="5"/>
  <c r="Y20" i="5"/>
  <c r="Y11" i="5"/>
  <c r="C20" i="5"/>
  <c r="Z20" i="5"/>
  <c r="C17" i="5"/>
  <c r="Z16" i="5" s="1"/>
  <c r="P7" i="5"/>
  <c r="Q7" i="5"/>
  <c r="R7" i="5"/>
  <c r="Q8" i="5"/>
  <c r="P9" i="5"/>
  <c r="Q9" i="5"/>
  <c r="C15" i="5"/>
  <c r="Z15" i="5" s="1"/>
  <c r="R9" i="5"/>
  <c r="J15" i="5"/>
  <c r="V15" i="5" s="1"/>
  <c r="I15" i="5"/>
  <c r="I17" i="5"/>
  <c r="Z22" i="5"/>
  <c r="I22" i="5"/>
  <c r="R8" i="5"/>
  <c r="J17" i="5"/>
  <c r="V16" i="5" s="1"/>
  <c r="I37" i="5" l="1"/>
  <c r="J37" i="5" s="1"/>
  <c r="I39" i="5"/>
  <c r="J39" i="5" s="1"/>
  <c r="I36" i="5"/>
  <c r="J36" i="5" s="1"/>
  <c r="I32" i="5"/>
  <c r="J32" i="5" s="1"/>
  <c r="I31" i="5"/>
  <c r="J31" i="5" s="1"/>
  <c r="I30" i="5"/>
  <c r="J30" i="5" s="1"/>
  <c r="J29" i="5"/>
  <c r="I27" i="5"/>
  <c r="J27" i="5" s="1"/>
  <c r="V17" i="5"/>
  <c r="I24" i="5" s="1"/>
  <c r="P8" i="5"/>
  <c r="P10" i="5" s="1"/>
  <c r="Q10" i="5"/>
  <c r="AB16" i="5"/>
  <c r="J35" i="5"/>
  <c r="R10" i="5"/>
  <c r="AB15" i="5"/>
  <c r="AB22" i="5"/>
  <c r="I41" i="5" l="1"/>
  <c r="I43" i="5" s="1"/>
</calcChain>
</file>

<file path=xl/sharedStrings.xml><?xml version="1.0" encoding="utf-8"?>
<sst xmlns="http://schemas.openxmlformats.org/spreadsheetml/2006/main" count="393" uniqueCount="176">
  <si>
    <t>スタンド区分</t>
    <rPh sb="4" eb="6">
      <t>クブン</t>
    </rPh>
    <phoneticPr fontId="2"/>
  </si>
  <si>
    <t>１階ゲート</t>
    <rPh sb="1" eb="2">
      <t>カイ</t>
    </rPh>
    <phoneticPr fontId="2"/>
  </si>
  <si>
    <t>全点灯</t>
    <rPh sb="0" eb="1">
      <t>ゼン</t>
    </rPh>
    <rPh sb="1" eb="3">
      <t>テントウ</t>
    </rPh>
    <phoneticPr fontId="2"/>
  </si>
  <si>
    <t>医務室</t>
    <rPh sb="0" eb="3">
      <t>イムシツ</t>
    </rPh>
    <phoneticPr fontId="2"/>
  </si>
  <si>
    <t>室内走路</t>
    <rPh sb="0" eb="2">
      <t>シツナイ</t>
    </rPh>
    <rPh sb="2" eb="4">
      <t>ソウロ</t>
    </rPh>
    <phoneticPr fontId="2"/>
  </si>
  <si>
    <t>地下トレジム室</t>
    <rPh sb="0" eb="2">
      <t>チカ</t>
    </rPh>
    <rPh sb="6" eb="7">
      <t>シツ</t>
    </rPh>
    <phoneticPr fontId="2"/>
  </si>
  <si>
    <t>１１０号（ｺﾝﾋﾟｭｰﾀｰ室）</t>
    <rPh sb="3" eb="4">
      <t>ゴウ</t>
    </rPh>
    <rPh sb="13" eb="14">
      <t>シツ</t>
    </rPh>
    <phoneticPr fontId="2"/>
  </si>
  <si>
    <t>ﾊﾞｯｸｽﾀﾝﾄﾞ更衣室１</t>
    <rPh sb="9" eb="12">
      <t>コウイシツ</t>
    </rPh>
    <phoneticPr fontId="2"/>
  </si>
  <si>
    <t>ﾊﾞｯｸｽﾀﾝﾄﾞ更衣室２</t>
    <rPh sb="9" eb="12">
      <t>コウイシツ</t>
    </rPh>
    <phoneticPr fontId="2"/>
  </si>
  <si>
    <t>ﾊﾞｯｸｽﾀﾝﾄﾞ更衣室３</t>
    <rPh sb="9" eb="12">
      <t>コウイシツ</t>
    </rPh>
    <phoneticPr fontId="2"/>
  </si>
  <si>
    <t>ﾊﾞｯｸｽﾀﾝﾄﾞ更衣室４</t>
    <rPh sb="9" eb="12">
      <t>コウイシツ</t>
    </rPh>
    <phoneticPr fontId="2"/>
  </si>
  <si>
    <t>H)</t>
    <phoneticPr fontId="2"/>
  </si>
  <si>
    <t>～</t>
    <phoneticPr fontId="2"/>
  </si>
  <si>
    <t>～</t>
    <phoneticPr fontId="2"/>
  </si>
  <si>
    <t>場内放送器具</t>
    <rPh sb="0" eb="2">
      <t>ジョウナイ</t>
    </rPh>
    <rPh sb="2" eb="4">
      <t>ホウソウ</t>
    </rPh>
    <rPh sb="4" eb="6">
      <t>キグ</t>
    </rPh>
    <phoneticPr fontId="2"/>
  </si>
  <si>
    <t>有料公園施設使用許可申請書（陸上競技場等）</t>
    <rPh sb="0" eb="2">
      <t>ユウリョウ</t>
    </rPh>
    <rPh sb="2" eb="4">
      <t>コウエン</t>
    </rPh>
    <rPh sb="4" eb="6">
      <t>シセツ</t>
    </rPh>
    <rPh sb="6" eb="8">
      <t>シヨウ</t>
    </rPh>
    <rPh sb="8" eb="10">
      <t>キョカ</t>
    </rPh>
    <rPh sb="10" eb="13">
      <t>シンセイショ</t>
    </rPh>
    <rPh sb="14" eb="16">
      <t>リクジョウ</t>
    </rPh>
    <rPh sb="16" eb="18">
      <t>キョウギ</t>
    </rPh>
    <rPh sb="18" eb="19">
      <t>バ</t>
    </rPh>
    <rPh sb="19" eb="20">
      <t>ナド</t>
    </rPh>
    <phoneticPr fontId="2"/>
  </si>
  <si>
    <t>下記のとおり有料公園施設を利用したいので、許可されるよう申請します。</t>
    <rPh sb="0" eb="2">
      <t>カキ</t>
    </rPh>
    <rPh sb="6" eb="8">
      <t>ユウリョウ</t>
    </rPh>
    <rPh sb="8" eb="10">
      <t>コウエン</t>
    </rPh>
    <rPh sb="10" eb="12">
      <t>シセツ</t>
    </rPh>
    <rPh sb="13" eb="15">
      <t>リヨウ</t>
    </rPh>
    <rPh sb="21" eb="23">
      <t>キョカ</t>
    </rPh>
    <rPh sb="28" eb="30">
      <t>シンセイ</t>
    </rPh>
    <phoneticPr fontId="2"/>
  </si>
  <si>
    <t>申請者</t>
    <rPh sb="0" eb="3">
      <t>シンセイシャ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</si>
  <si>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</si>
  <si>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</si>
  <si>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</si>
  <si>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</si>
  <si>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利用目的</t>
    <rPh sb="0" eb="2">
      <t>リヨウ</t>
    </rPh>
    <rPh sb="2" eb="4">
      <t>モクテキ</t>
    </rPh>
    <phoneticPr fontId="2"/>
  </si>
  <si>
    <t>利用期日</t>
    <rPh sb="0" eb="2">
      <t>リヨウ</t>
    </rPh>
    <rPh sb="2" eb="4">
      <t>キジツ</t>
    </rPh>
    <phoneticPr fontId="2"/>
  </si>
  <si>
    <t>※照明点灯時間</t>
    <rPh sb="1" eb="3">
      <t>ショウメイ</t>
    </rPh>
    <rPh sb="3" eb="5">
      <t>テントウ</t>
    </rPh>
    <rPh sb="5" eb="7">
      <t>ジカン</t>
    </rPh>
    <phoneticPr fontId="2"/>
  </si>
  <si>
    <t>施設名</t>
    <rPh sb="0" eb="2">
      <t>シセツ</t>
    </rPh>
    <rPh sb="2" eb="3">
      <t>メイ</t>
    </rPh>
    <phoneticPr fontId="2"/>
  </si>
  <si>
    <t>利用時間</t>
    <rPh sb="0" eb="2">
      <t>リヨウ</t>
    </rPh>
    <rPh sb="2" eb="4">
      <t>ジカン</t>
    </rPh>
    <phoneticPr fontId="2"/>
  </si>
  <si>
    <t>計</t>
    <rPh sb="0" eb="1">
      <t>ケイ</t>
    </rPh>
    <phoneticPr fontId="2"/>
  </si>
  <si>
    <t>利用人数</t>
    <rPh sb="0" eb="2">
      <t>リヨウ</t>
    </rPh>
    <rPh sb="2" eb="4">
      <t>ニンズウ</t>
    </rPh>
    <phoneticPr fontId="2"/>
  </si>
  <si>
    <t>※使用料</t>
    <rPh sb="1" eb="3">
      <t>シヨウ</t>
    </rPh>
    <rPh sb="3" eb="4">
      <t>リョウ</t>
    </rPh>
    <phoneticPr fontId="2"/>
  </si>
  <si>
    <t>一般</t>
    <rPh sb="0" eb="2">
      <t>イッパン</t>
    </rPh>
    <phoneticPr fontId="2"/>
  </si>
  <si>
    <t>学生以下</t>
    <rPh sb="0" eb="2">
      <t>ガクセイ</t>
    </rPh>
    <rPh sb="2" eb="4">
      <t>イカ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</si>
  <si>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</si>
  <si>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</si>
  <si>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陸上競技場</t>
    <rPh sb="0" eb="2">
      <t>リクジョウ</t>
    </rPh>
    <rPh sb="2" eb="4">
      <t>キョウギ</t>
    </rPh>
    <rPh sb="4" eb="5">
      <t>バ</t>
    </rPh>
    <phoneticPr fontId="2"/>
  </si>
  <si>
    <t>観覧席全部使用</t>
    <rPh sb="0" eb="3">
      <t>カンランセキ</t>
    </rPh>
    <rPh sb="3" eb="5">
      <t>ゼンブ</t>
    </rPh>
    <rPh sb="5" eb="7">
      <t>シヨウ</t>
    </rPh>
    <phoneticPr fontId="2"/>
  </si>
  <si>
    <t>メインスタンドのみ</t>
    <phoneticPr fontId="2"/>
  </si>
  <si>
    <t>高校生以下</t>
    <rPh sb="0" eb="2">
      <t>コウコウ</t>
    </rPh>
    <rPh sb="2" eb="3">
      <t>セイ</t>
    </rPh>
    <rPh sb="3" eb="5">
      <t>イカ</t>
    </rPh>
    <phoneticPr fontId="2"/>
  </si>
  <si>
    <t>補助競技場</t>
    <rPh sb="0" eb="2">
      <t>ホジョ</t>
    </rPh>
    <rPh sb="2" eb="4">
      <t>キョウギ</t>
    </rPh>
    <rPh sb="4" eb="5">
      <t>バ</t>
    </rPh>
    <phoneticPr fontId="2"/>
  </si>
  <si>
    <t>投てき場</t>
    <rPh sb="0" eb="1">
      <t>トウ</t>
    </rPh>
    <rPh sb="3" eb="4">
      <t>バ</t>
    </rPh>
    <phoneticPr fontId="2"/>
  </si>
  <si>
    <t>入場料徴収</t>
    <rPh sb="0" eb="3">
      <t>ニュウジョウリョウ</t>
    </rPh>
    <rPh sb="3" eb="5">
      <t>チョウシュウ</t>
    </rPh>
    <phoneticPr fontId="2"/>
  </si>
  <si>
    <t>※　①</t>
    <phoneticPr fontId="2"/>
  </si>
  <si>
    <t>利用の区分</t>
    <rPh sb="0" eb="2">
      <t>リヨウ</t>
    </rPh>
    <rPh sb="3" eb="5">
      <t>クブン</t>
    </rPh>
    <phoneticPr fontId="2"/>
  </si>
  <si>
    <t>使用料計</t>
    <rPh sb="0" eb="2">
      <t>シヨウ</t>
    </rPh>
    <rPh sb="2" eb="3">
      <t>リョウ</t>
    </rPh>
    <rPh sb="3" eb="4">
      <t>ケイ</t>
    </rPh>
    <phoneticPr fontId="2"/>
  </si>
  <si>
    <t>※
附属設備使用料</t>
    <rPh sb="2" eb="4">
      <t>フゾク</t>
    </rPh>
    <rPh sb="4" eb="6">
      <t>セツビ</t>
    </rPh>
    <rPh sb="6" eb="8">
      <t>シヨウ</t>
    </rPh>
    <rPh sb="8" eb="9">
      <t>リョウ</t>
    </rPh>
    <phoneticPr fontId="2"/>
  </si>
  <si>
    <t>夜間照明</t>
    <rPh sb="0" eb="2">
      <t>ヤカン</t>
    </rPh>
    <rPh sb="2" eb="4">
      <t>ショウメイ</t>
    </rPh>
    <phoneticPr fontId="2"/>
  </si>
  <si>
    <t>１/４ 点灯</t>
    <rPh sb="4" eb="6">
      <t>テントウ</t>
    </rPh>
    <phoneticPr fontId="2"/>
  </si>
  <si>
    <t>会議室A</t>
    <rPh sb="0" eb="3">
      <t>カイギシツ</t>
    </rPh>
    <phoneticPr fontId="2"/>
  </si>
  <si>
    <t>１/２ 点灯</t>
    <rPh sb="4" eb="6">
      <t>テントウ</t>
    </rPh>
    <phoneticPr fontId="2"/>
  </si>
  <si>
    <t>会議室B</t>
    <rPh sb="0" eb="3">
      <t>カイギシツ</t>
    </rPh>
    <phoneticPr fontId="2"/>
  </si>
  <si>
    <t>会議室C</t>
    <rPh sb="0" eb="3">
      <t>カイギシツ</t>
    </rPh>
    <phoneticPr fontId="2"/>
  </si>
  <si>
    <t>会議室D</t>
    <rPh sb="0" eb="3">
      <t>カイギシツ</t>
    </rPh>
    <phoneticPr fontId="2"/>
  </si>
  <si>
    <t>陸上競技器具</t>
    <rPh sb="0" eb="2">
      <t>リクジョウ</t>
    </rPh>
    <rPh sb="2" eb="4">
      <t>キョウギ</t>
    </rPh>
    <rPh sb="4" eb="6">
      <t>キグ</t>
    </rPh>
    <phoneticPr fontId="2"/>
  </si>
  <si>
    <t>小放送室</t>
    <rPh sb="0" eb="1">
      <t>ショウ</t>
    </rPh>
    <rPh sb="1" eb="4">
      <t>ホウソウシツ</t>
    </rPh>
    <phoneticPr fontId="2"/>
  </si>
  <si>
    <t>※　領　収　済</t>
    <rPh sb="2" eb="3">
      <t>リョウ</t>
    </rPh>
    <rPh sb="4" eb="5">
      <t>オサム</t>
    </rPh>
    <rPh sb="6" eb="7">
      <t>ズ</t>
    </rPh>
    <phoneticPr fontId="2"/>
  </si>
  <si>
    <t>※　許　可</t>
    <rPh sb="2" eb="3">
      <t>モト</t>
    </rPh>
    <rPh sb="4" eb="5">
      <t>カ</t>
    </rPh>
    <phoneticPr fontId="2"/>
  </si>
  <si>
    <t>備　　考</t>
    <rPh sb="0" eb="1">
      <t>ソナエ</t>
    </rPh>
    <rPh sb="3" eb="4">
      <t>コウ</t>
    </rPh>
    <phoneticPr fontId="2"/>
  </si>
  <si>
    <t>※ ②</t>
    <phoneticPr fontId="2"/>
  </si>
  <si>
    <t>※</t>
    <phoneticPr fontId="2"/>
  </si>
  <si>
    <t>①＋②</t>
    <phoneticPr fontId="2"/>
  </si>
  <si>
    <t>合　計</t>
    <rPh sb="0" eb="1">
      <t>ゴウ</t>
    </rPh>
    <rPh sb="2" eb="3">
      <t>ケイ</t>
    </rPh>
    <phoneticPr fontId="2"/>
  </si>
  <si>
    <t>◎陸上競技場を学生以下、その他の施設を高校生以下の者が利用するときの施設使用料に</t>
    <rPh sb="1" eb="3">
      <t>リクジョウ</t>
    </rPh>
    <rPh sb="3" eb="5">
      <t>キョウギ</t>
    </rPh>
    <rPh sb="5" eb="6">
      <t>ジョウ</t>
    </rPh>
    <rPh sb="7" eb="9">
      <t>ガクセイ</t>
    </rPh>
    <rPh sb="9" eb="11">
      <t>イカ</t>
    </rPh>
    <rPh sb="14" eb="15">
      <t>ホカ</t>
    </rPh>
    <rPh sb="16" eb="18">
      <t>シセツ</t>
    </rPh>
    <rPh sb="19" eb="21">
      <t>コウコウ</t>
    </rPh>
    <rPh sb="21" eb="22">
      <t>セイ</t>
    </rPh>
    <rPh sb="22" eb="24">
      <t>イカ</t>
    </rPh>
    <rPh sb="25" eb="26">
      <t>モノ</t>
    </rPh>
    <rPh sb="27" eb="29">
      <t>リヨウ</t>
    </rPh>
    <rPh sb="34" eb="36">
      <t>シセツ</t>
    </rPh>
    <rPh sb="36" eb="38">
      <t>シヨウ</t>
    </rPh>
    <rPh sb="38" eb="39">
      <t>リョウ</t>
    </rPh>
    <phoneticPr fontId="2"/>
  </si>
  <si>
    <t>　 ついては、消費税は含まない。</t>
    <rPh sb="7" eb="10">
      <t>ショウヒゼイ</t>
    </rPh>
    <rPh sb="11" eb="12">
      <t>フク</t>
    </rPh>
    <phoneticPr fontId="2"/>
  </si>
  <si>
    <t>(</t>
    <phoneticPr fontId="2"/>
  </si>
  <si>
    <t>会議室E</t>
    <phoneticPr fontId="2"/>
  </si>
  <si>
    <t>放送器具等操作室</t>
    <phoneticPr fontId="2"/>
  </si>
  <si>
    <t>会議室F</t>
    <phoneticPr fontId="2"/>
  </si>
  <si>
    <t>写真判定装置</t>
    <phoneticPr fontId="2"/>
  </si>
  <si>
    <t>応接室</t>
    <phoneticPr fontId="2"/>
  </si>
  <si>
    <t>貴賓室</t>
    <phoneticPr fontId="2"/>
  </si>
  <si>
    <t>陸上競技器具（補助）</t>
    <phoneticPr fontId="2"/>
  </si>
  <si>
    <t>観覧席使用はなし又は
メインスタンドのみ</t>
    <rPh sb="0" eb="3">
      <t>カンランセキ</t>
    </rPh>
    <rPh sb="3" eb="5">
      <t>シヨウ</t>
    </rPh>
    <rPh sb="8" eb="9">
      <t>マタ</t>
    </rPh>
    <phoneticPr fontId="2"/>
  </si>
  <si>
    <t>　　　無　　　　有　</t>
    <rPh sb="3" eb="4">
      <t>ム</t>
    </rPh>
    <rPh sb="8" eb="9">
      <t>ア</t>
    </rPh>
    <phoneticPr fontId="2"/>
  </si>
  <si>
    <t xml:space="preserve">　   アマチュアスポーツ学生 　   　アマチュアスポーツ一般 </t>
    <phoneticPr fontId="2"/>
  </si>
  <si>
    <t>　      アマチュアスポーツ以外</t>
    <rPh sb="16" eb="18">
      <t>イガイ</t>
    </rPh>
    <phoneticPr fontId="2"/>
  </si>
  <si>
    <t>陸上競技場附帯施設・設備使用一覧</t>
    <rPh sb="0" eb="2">
      <t>リクジョウ</t>
    </rPh>
    <rPh sb="2" eb="5">
      <t>キョウギジョウ</t>
    </rPh>
    <rPh sb="5" eb="7">
      <t>フタイ</t>
    </rPh>
    <rPh sb="7" eb="9">
      <t>シセツ</t>
    </rPh>
    <rPh sb="10" eb="12">
      <t>セツビ</t>
    </rPh>
    <rPh sb="12" eb="14">
      <t>シヨウ</t>
    </rPh>
    <rPh sb="14" eb="16">
      <t>イチラン</t>
    </rPh>
    <phoneticPr fontId="2"/>
  </si>
  <si>
    <t>学生</t>
    <rPh sb="0" eb="2">
      <t>ガクセイ</t>
    </rPh>
    <phoneticPr fontId="2"/>
  </si>
  <si>
    <t>プロ</t>
    <phoneticPr fontId="2"/>
  </si>
  <si>
    <t>観覧席全使用</t>
    <rPh sb="0" eb="3">
      <t>カンランセキ</t>
    </rPh>
    <rPh sb="3" eb="4">
      <t>ゼン</t>
    </rPh>
    <rPh sb="4" eb="6">
      <t>シヨウ</t>
    </rPh>
    <phoneticPr fontId="2"/>
  </si>
  <si>
    <t>入場料最低額</t>
    <rPh sb="0" eb="3">
      <t>ニュウジョウリョウ</t>
    </rPh>
    <rPh sb="3" eb="6">
      <t>サイテイガク</t>
    </rPh>
    <phoneticPr fontId="2"/>
  </si>
  <si>
    <t>KKWING</t>
    <phoneticPr fontId="2"/>
  </si>
  <si>
    <t>補助</t>
    <rPh sb="0" eb="2">
      <t>ホジョ</t>
    </rPh>
    <phoneticPr fontId="2"/>
  </si>
  <si>
    <t>投てき場</t>
    <rPh sb="0" eb="1">
      <t>トウ</t>
    </rPh>
    <rPh sb="3" eb="4">
      <t>ジョウ</t>
    </rPh>
    <phoneticPr fontId="2"/>
  </si>
  <si>
    <t>補助競技場</t>
    <rPh sb="0" eb="2">
      <t>ホジョ</t>
    </rPh>
    <rPh sb="2" eb="5">
      <t>キョウギジョウ</t>
    </rPh>
    <phoneticPr fontId="2"/>
  </si>
  <si>
    <t>金額</t>
    <rPh sb="0" eb="2">
      <t>キンガク</t>
    </rPh>
    <phoneticPr fontId="2"/>
  </si>
  <si>
    <t>区分</t>
    <rPh sb="0" eb="2">
      <t>クブン</t>
    </rPh>
    <phoneticPr fontId="2"/>
  </si>
  <si>
    <t>入場料</t>
    <rPh sb="0" eb="3">
      <t>ニュウジョウリョウ</t>
    </rPh>
    <phoneticPr fontId="2"/>
  </si>
  <si>
    <t>1/2減免</t>
    <rPh sb="3" eb="5">
      <t>ゲンメン</t>
    </rPh>
    <phoneticPr fontId="2"/>
  </si>
  <si>
    <t>全額減免</t>
    <rPh sb="0" eb="2">
      <t>ゼンガク</t>
    </rPh>
    <rPh sb="2" eb="4">
      <t>ゲンメン</t>
    </rPh>
    <phoneticPr fontId="2"/>
  </si>
  <si>
    <t>入場料金額</t>
    <rPh sb="0" eb="3">
      <t>ニュウジョウリョウ</t>
    </rPh>
    <rPh sb="3" eb="5">
      <t>キンガク</t>
    </rPh>
    <phoneticPr fontId="2"/>
  </si>
  <si>
    <t>投てき</t>
    <rPh sb="0" eb="1">
      <t>トウ</t>
    </rPh>
    <phoneticPr fontId="2"/>
  </si>
  <si>
    <t>勤務先・自宅・携帯</t>
  </si>
  <si>
    <t>　　（　　　　　）　　　　　－</t>
    <phoneticPr fontId="2"/>
  </si>
  <si>
    <t>円</t>
    <rPh sb="0" eb="1">
      <t>エン</t>
    </rPh>
    <phoneticPr fontId="2"/>
  </si>
  <si>
    <t>３階売店</t>
    <rPh sb="1" eb="2">
      <t>カイ</t>
    </rPh>
    <rPh sb="2" eb="4">
      <t>バイテン</t>
    </rPh>
    <phoneticPr fontId="2"/>
  </si>
  <si>
    <t>注１　　※欄は記入しないでください。</t>
    <rPh sb="0" eb="1">
      <t>チュウ</t>
    </rPh>
    <rPh sb="5" eb="6">
      <t>ラン</t>
    </rPh>
    <rPh sb="7" eb="9">
      <t>キニュウ</t>
    </rPh>
    <phoneticPr fontId="2"/>
  </si>
  <si>
    <t>エレベーター前シャッター</t>
    <rPh sb="6" eb="7">
      <t>マエ</t>
    </rPh>
    <phoneticPr fontId="2"/>
  </si>
  <si>
    <t>ピロティ使用</t>
    <rPh sb="4" eb="6">
      <t>シヨウ</t>
    </rPh>
    <phoneticPr fontId="2"/>
  </si>
  <si>
    <t>５階ＷＣ</t>
    <rPh sb="1" eb="2">
      <t>カイ</t>
    </rPh>
    <phoneticPr fontId="2"/>
  </si>
  <si>
    <t>地下跳躍練習場</t>
    <rPh sb="0" eb="2">
      <t>チカ</t>
    </rPh>
    <rPh sb="2" eb="4">
      <t>チョウヤク</t>
    </rPh>
    <rPh sb="4" eb="7">
      <t>レンシュウジョウ</t>
    </rPh>
    <phoneticPr fontId="2"/>
  </si>
  <si>
    <t>メインスタンド側</t>
    <rPh sb="7" eb="8">
      <t>ガワ</t>
    </rPh>
    <phoneticPr fontId="2"/>
  </si>
  <si>
    <t>※調整池を駐車場として利用する場合は、使用確認書が必要です。</t>
    <rPh sb="1" eb="4">
      <t>チョウセイイケ</t>
    </rPh>
    <rPh sb="5" eb="8">
      <t>チュウシャジョウ</t>
    </rPh>
    <rPh sb="11" eb="13">
      <t>リヨウ</t>
    </rPh>
    <rPh sb="15" eb="17">
      <t>バアイ</t>
    </rPh>
    <rPh sb="19" eb="21">
      <t>シヨウ</t>
    </rPh>
    <rPh sb="21" eb="24">
      <t>カクニンショ</t>
    </rPh>
    <rPh sb="25" eb="27">
      <t>ヒツヨウ</t>
    </rPh>
    <phoneticPr fontId="2"/>
  </si>
  <si>
    <t>※太枠内は無料設備です。</t>
    <rPh sb="1" eb="3">
      <t>フトワク</t>
    </rPh>
    <rPh sb="3" eb="4">
      <t>ナイ</t>
    </rPh>
    <rPh sb="5" eb="7">
      <t>ムリョウ</t>
    </rPh>
    <rPh sb="7" eb="9">
      <t>セツビ</t>
    </rPh>
    <phoneticPr fontId="2"/>
  </si>
  <si>
    <t>　時　　　分　</t>
  </si>
  <si>
    <t>　　　時　　　分　～</t>
    <rPh sb="3" eb="4">
      <t>ジ</t>
    </rPh>
    <rPh sb="7" eb="8">
      <t>フン</t>
    </rPh>
    <phoneticPr fontId="2"/>
  </si>
  <si>
    <t>　　時　　　分～</t>
  </si>
  <si>
    <t>　　時　　　分　</t>
  </si>
  <si>
    <t>別記様式第1号その5（第2条関係）</t>
    <rPh sb="0" eb="2">
      <t>ベッキ</t>
    </rPh>
    <rPh sb="2" eb="4">
      <t>ヨウシキ</t>
    </rPh>
    <rPh sb="4" eb="5">
      <t>ダイ</t>
    </rPh>
    <rPh sb="6" eb="7">
      <t>ゴウ</t>
    </rPh>
    <rPh sb="11" eb="12">
      <t>ダイ</t>
    </rPh>
    <rPh sb="13" eb="14">
      <t>ジョウ</t>
    </rPh>
    <rPh sb="14" eb="16">
      <t>カンケイ</t>
    </rPh>
    <phoneticPr fontId="2"/>
  </si>
  <si>
    <t>熊本県スポーツ振興事業団・ミズノグループ　様</t>
    <rPh sb="0" eb="3">
      <t>クマモトケン</t>
    </rPh>
    <rPh sb="7" eb="9">
      <t>シンコウ</t>
    </rPh>
    <rPh sb="9" eb="12">
      <t>ジギョウダン</t>
    </rPh>
    <rPh sb="21" eb="22">
      <t>サマ</t>
    </rPh>
    <phoneticPr fontId="2"/>
  </si>
  <si>
    <t>応接室</t>
    <rPh sb="0" eb="3">
      <t>オウセツシツ</t>
    </rPh>
    <phoneticPr fontId="2"/>
  </si>
  <si>
    <t>貴賓室</t>
    <rPh sb="0" eb="3">
      <t>キヒンシツ</t>
    </rPh>
    <phoneticPr fontId="2"/>
  </si>
  <si>
    <t>会議室C　２０１号室</t>
    <rPh sb="0" eb="3">
      <t>カイギシツ</t>
    </rPh>
    <rPh sb="8" eb="10">
      <t>ゴウシツ</t>
    </rPh>
    <phoneticPr fontId="2"/>
  </si>
  <si>
    <t>会議室C　２０６号室</t>
    <rPh sb="0" eb="3">
      <t>カイギシツ</t>
    </rPh>
    <rPh sb="8" eb="10">
      <t>ゴウシツ</t>
    </rPh>
    <phoneticPr fontId="2"/>
  </si>
  <si>
    <t>会議室D　２０２号室</t>
    <rPh sb="0" eb="3">
      <t>カイギシツ</t>
    </rPh>
    <rPh sb="8" eb="10">
      <t>ゴウシツ</t>
    </rPh>
    <phoneticPr fontId="2"/>
  </si>
  <si>
    <t>会議室D　２０３号室</t>
    <rPh sb="0" eb="3">
      <t>カイギシツ</t>
    </rPh>
    <rPh sb="8" eb="10">
      <t>ゴウシツ</t>
    </rPh>
    <phoneticPr fontId="2"/>
  </si>
  <si>
    <t>会議室D　２０４号室</t>
    <rPh sb="0" eb="3">
      <t>カイギシツ</t>
    </rPh>
    <rPh sb="8" eb="10">
      <t>ゴウシツ</t>
    </rPh>
    <phoneticPr fontId="2"/>
  </si>
  <si>
    <t>会議室D　２０５号室</t>
    <rPh sb="0" eb="3">
      <t>カイギシツ</t>
    </rPh>
    <rPh sb="8" eb="10">
      <t>ゴウシツ</t>
    </rPh>
    <phoneticPr fontId="2"/>
  </si>
  <si>
    <r>
      <t>会議室E　M</t>
    </r>
    <r>
      <rPr>
        <sz val="11"/>
        <rFont val="ＭＳ Ｐゴシック"/>
        <family val="3"/>
        <charset val="128"/>
      </rPr>
      <t>R</t>
    </r>
    <r>
      <rPr>
        <sz val="11"/>
        <rFont val="ＭＳ Ｐゴシック"/>
        <family val="3"/>
        <charset val="128"/>
      </rPr>
      <t>１号室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</si>
  <si>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会議室E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４号室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</si>
  <si>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会議室F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２号室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</si>
  <si>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会議室F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３号室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</si>
  <si>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t>〒          -</t>
    <phoneticPr fontId="2"/>
  </si>
  <si>
    <t>大型映像装置Ｂ</t>
    <rPh sb="0" eb="2">
      <t>オオガタ</t>
    </rPh>
    <rPh sb="2" eb="4">
      <t>エイゾウ</t>
    </rPh>
    <rPh sb="4" eb="6">
      <t>ソウチ</t>
    </rPh>
    <phoneticPr fontId="2"/>
  </si>
  <si>
    <t>大型映像装置Ａ</t>
    <rPh sb="0" eb="2">
      <t>オオガタ</t>
    </rPh>
    <rPh sb="2" eb="4">
      <t>エイゾウ</t>
    </rPh>
    <rPh sb="4" eb="6">
      <t>ソウチ</t>
    </rPh>
    <phoneticPr fontId="2"/>
  </si>
  <si>
    <t>補助灯</t>
    <rPh sb="0" eb="2">
      <t>ホジョ</t>
    </rPh>
    <rPh sb="2" eb="3">
      <t>トウ</t>
    </rPh>
    <phoneticPr fontId="2"/>
  </si>
  <si>
    <t>陸上競技器具（補助)</t>
    <phoneticPr fontId="2"/>
  </si>
  <si>
    <t>陸上競技器具（競技場)</t>
    <phoneticPr fontId="2"/>
  </si>
  <si>
    <t>ドーピング検査室</t>
    <rPh sb="5" eb="7">
      <t>ケンサ</t>
    </rPh>
    <rPh sb="7" eb="8">
      <t>シツ</t>
    </rPh>
    <phoneticPr fontId="2"/>
  </si>
  <si>
    <t>更衣室Ａ</t>
    <rPh sb="0" eb="3">
      <t>コウイシツ</t>
    </rPh>
    <phoneticPr fontId="2"/>
  </si>
  <si>
    <t>控室Ａ</t>
    <rPh sb="0" eb="2">
      <t>ヒカエシツ</t>
    </rPh>
    <phoneticPr fontId="2"/>
  </si>
  <si>
    <t>更衣室Ｂ</t>
    <rPh sb="0" eb="3">
      <t>コウイシツ</t>
    </rPh>
    <phoneticPr fontId="2"/>
  </si>
  <si>
    <t>控室Ｂ</t>
    <rPh sb="0" eb="2">
      <t>ヒカエシツ</t>
    </rPh>
    <phoneticPr fontId="2"/>
  </si>
  <si>
    <t>）</t>
    <phoneticPr fontId="2"/>
  </si>
  <si>
    <t>補助灯</t>
    <rPh sb="0" eb="3">
      <t>ホジョトウ</t>
    </rPh>
    <phoneticPr fontId="2"/>
  </si>
  <si>
    <t>更衣室</t>
    <rPh sb="0" eb="3">
      <t>コウイシツ</t>
    </rPh>
    <phoneticPr fontId="2"/>
  </si>
  <si>
    <t>控室</t>
    <rPh sb="0" eb="2">
      <t>ヒカエシツ</t>
    </rPh>
    <phoneticPr fontId="2"/>
  </si>
  <si>
    <t>会議室A　１０２号室</t>
    <rPh sb="0" eb="3">
      <t>カイギシツ</t>
    </rPh>
    <rPh sb="8" eb="10">
      <t>ゴウシツ</t>
    </rPh>
    <phoneticPr fontId="2"/>
  </si>
  <si>
    <t>会議室A　１０３号室</t>
    <rPh sb="0" eb="3">
      <t>カイギシツ</t>
    </rPh>
    <rPh sb="8" eb="10">
      <t>ゴウシツ</t>
    </rPh>
    <phoneticPr fontId="2"/>
  </si>
  <si>
    <t>会議室A　１０４号室</t>
    <rPh sb="0" eb="3">
      <t>カイギシツ</t>
    </rPh>
    <rPh sb="8" eb="10">
      <t>ゴウシツ</t>
    </rPh>
    <phoneticPr fontId="2"/>
  </si>
  <si>
    <t>会議室A　１０５号室</t>
    <rPh sb="0" eb="3">
      <t>カイギシツ</t>
    </rPh>
    <rPh sb="8" eb="10">
      <t>ゴウシツ</t>
    </rPh>
    <phoneticPr fontId="2"/>
  </si>
  <si>
    <t>会議室A　１０６号室</t>
    <rPh sb="0" eb="3">
      <t>カイギシツ</t>
    </rPh>
    <rPh sb="8" eb="10">
      <t>ゴウシツ</t>
    </rPh>
    <phoneticPr fontId="2"/>
  </si>
  <si>
    <t>会議室A　１０７号室</t>
    <rPh sb="0" eb="3">
      <t>カイギシツ</t>
    </rPh>
    <rPh sb="8" eb="10">
      <t>ゴウシツ</t>
    </rPh>
    <phoneticPr fontId="2"/>
  </si>
  <si>
    <t>バックスタンド側</t>
    <rPh sb="7" eb="8">
      <t>ガワ</t>
    </rPh>
    <phoneticPr fontId="2"/>
  </si>
  <si>
    <t>会議室A　１０８号室</t>
    <rPh sb="0" eb="3">
      <t>カイギシツ</t>
    </rPh>
    <rPh sb="8" eb="10">
      <t>ゴウシツ</t>
    </rPh>
    <phoneticPr fontId="2"/>
  </si>
  <si>
    <t>会議室A　１０９号室</t>
    <rPh sb="0" eb="3">
      <t>カイギシツ</t>
    </rPh>
    <rPh sb="8" eb="10">
      <t>ゴウシツ</t>
    </rPh>
    <phoneticPr fontId="2"/>
  </si>
  <si>
    <t>会議室B　１１４号室</t>
    <rPh sb="0" eb="3">
      <t>カイギシツ</t>
    </rPh>
    <rPh sb="8" eb="10">
      <t>ゴウシツ</t>
    </rPh>
    <phoneticPr fontId="2"/>
  </si>
  <si>
    <t>補助灯</t>
    <phoneticPr fontId="2"/>
  </si>
  <si>
    <t>小放送室(広)</t>
    <rPh sb="0" eb="1">
      <t>ショウ</t>
    </rPh>
    <rPh sb="1" eb="4">
      <t>ホウソウシツ</t>
    </rPh>
    <rPh sb="5" eb="6">
      <t>ヒロ</t>
    </rPh>
    <phoneticPr fontId="2"/>
  </si>
  <si>
    <t>小放送室(狭)</t>
    <rPh sb="0" eb="1">
      <t>ショウ</t>
    </rPh>
    <rPh sb="1" eb="4">
      <t>ホウソウシツ</t>
    </rPh>
    <rPh sb="5" eb="6">
      <t>セマ</t>
    </rPh>
    <phoneticPr fontId="2"/>
  </si>
  <si>
    <t>第1休憩室（応接室）</t>
    <rPh sb="0" eb="1">
      <t>ダイ</t>
    </rPh>
    <rPh sb="2" eb="5">
      <t>キュウケイシツ</t>
    </rPh>
    <rPh sb="6" eb="9">
      <t>オウセツシツ</t>
    </rPh>
    <phoneticPr fontId="2"/>
  </si>
  <si>
    <t>第2休憩室（貴賓室）</t>
    <rPh sb="0" eb="1">
      <t>ダイ</t>
    </rPh>
    <rPh sb="2" eb="5">
      <t>キュウケイシツ</t>
    </rPh>
    <rPh sb="6" eb="9">
      <t>キヒンシツ</t>
    </rPh>
    <phoneticPr fontId="2"/>
  </si>
  <si>
    <t>令和　　年　　月　　日　　(　　)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</si>
  <si>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</si>
  <si>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　年　　　月　　　日　　(　　　)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</si>
  <si>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放送用具等操作室</t>
    <rPh sb="2" eb="4">
      <t>ヨウグ</t>
    </rPh>
    <phoneticPr fontId="2"/>
  </si>
  <si>
    <t>　　時　　　分～</t>
    <phoneticPr fontId="2"/>
  </si>
  <si>
    <t>照　　明</t>
    <rPh sb="0" eb="1">
      <t>テル</t>
    </rPh>
    <rPh sb="3" eb="4">
      <t>アキラ</t>
    </rPh>
    <phoneticPr fontId="2"/>
  </si>
  <si>
    <t xml:space="preserve">場内放送器具       </t>
    <rPh sb="0" eb="2">
      <t>ジョウナイ</t>
    </rPh>
    <rPh sb="2" eb="4">
      <t>ホウソウ</t>
    </rPh>
    <rPh sb="4" eb="6">
      <t>キグ</t>
    </rPh>
    <phoneticPr fontId="2"/>
  </si>
  <si>
    <t>※申請時間の15分前に解錠します。</t>
    <rPh sb="1" eb="3">
      <t>シンセイ</t>
    </rPh>
    <rPh sb="3" eb="5">
      <t>ジカン</t>
    </rPh>
    <rPh sb="8" eb="10">
      <t>フンマエ</t>
    </rPh>
    <rPh sb="11" eb="13">
      <t>カイジョウ</t>
    </rPh>
    <phoneticPr fontId="2"/>
  </si>
  <si>
    <t>調整池</t>
    <phoneticPr fontId="2"/>
  </si>
  <si>
    <t>投てき場</t>
    <phoneticPr fontId="2"/>
  </si>
  <si>
    <t>専用駐車場（解錠時間）</t>
    <rPh sb="0" eb="2">
      <t>センヨウ</t>
    </rPh>
    <rPh sb="2" eb="5">
      <t>チュウシャジョウ</t>
    </rPh>
    <rPh sb="6" eb="8">
      <t>カイジョウ</t>
    </rPh>
    <rPh sb="8" eb="10">
      <t>ジカン</t>
    </rPh>
    <phoneticPr fontId="2"/>
  </si>
  <si>
    <t xml:space="preserve">放送用具等操作室 </t>
    <rPh sb="0" eb="2">
      <t>ホウソウ</t>
    </rPh>
    <rPh sb="2" eb="4">
      <t>ヨウグ</t>
    </rPh>
    <rPh sb="4" eb="5">
      <t>トウ</t>
    </rPh>
    <rPh sb="5" eb="8">
      <t>ソウサシツ</t>
    </rPh>
    <phoneticPr fontId="2"/>
  </si>
  <si>
    <t xml:space="preserve">写真判定装置       </t>
    <rPh sb="0" eb="2">
      <t>シャシン</t>
    </rPh>
    <rPh sb="2" eb="4">
      <t>ハンテイ</t>
    </rPh>
    <rPh sb="4" eb="5">
      <t>ソウ</t>
    </rPh>
    <rPh sb="5" eb="6">
      <t>オキ</t>
    </rPh>
    <phoneticPr fontId="2"/>
  </si>
  <si>
    <t>※２重線枠内は同申請時間でお願いします。</t>
    <rPh sb="1" eb="3">
      <t>ニジュウ</t>
    </rPh>
    <rPh sb="3" eb="4">
      <t>セン</t>
    </rPh>
    <rPh sb="4" eb="6">
      <t>ワクナイ</t>
    </rPh>
    <rPh sb="7" eb="8">
      <t>ドウ</t>
    </rPh>
    <rPh sb="8" eb="12">
      <t>シンセイジカン</t>
    </rPh>
    <rPh sb="14" eb="15">
      <t>ネガ</t>
    </rPh>
    <phoneticPr fontId="2"/>
  </si>
  <si>
    <t>観覧席ゲート</t>
    <rPh sb="0" eb="3">
      <t>カンランセキ</t>
    </rPh>
    <phoneticPr fontId="2"/>
  </si>
  <si>
    <t>（開門時間）</t>
    <phoneticPr fontId="2"/>
  </si>
  <si>
    <t>会議室A105号室監視カメラ</t>
    <rPh sb="0" eb="3">
      <t>カイギシツ</t>
    </rPh>
    <rPh sb="7" eb="9">
      <t>ゴウシツ</t>
    </rPh>
    <rPh sb="9" eb="11">
      <t>カンシ</t>
    </rPh>
    <phoneticPr fontId="2"/>
  </si>
  <si>
    <t>円</t>
    <rPh sb="0" eb="1">
      <t>エン</t>
    </rPh>
    <phoneticPr fontId="2"/>
  </si>
  <si>
    <t>トレーニングルーム1</t>
    <phoneticPr fontId="2"/>
  </si>
  <si>
    <t>インドアフィールド（大人）</t>
    <rPh sb="10" eb="12">
      <t>オトナ</t>
    </rPh>
    <phoneticPr fontId="2"/>
  </si>
  <si>
    <t>インドアフィールド（大人）</t>
    <rPh sb="10" eb="12">
      <t>オトナ</t>
    </rPh>
    <phoneticPr fontId="2"/>
  </si>
  <si>
    <t>インドアフィールド（学生）</t>
    <rPh sb="10" eb="12">
      <t>ガクセイ</t>
    </rPh>
    <phoneticPr fontId="2"/>
  </si>
  <si>
    <t>インドアフィールド（学生）</t>
    <rPh sb="10" eb="12">
      <t>ガクセイ</t>
    </rPh>
    <phoneticPr fontId="2"/>
  </si>
  <si>
    <t>多目的室</t>
    <rPh sb="0" eb="3">
      <t>タモクテキ</t>
    </rPh>
    <rPh sb="3" eb="4">
      <t>シツ</t>
    </rPh>
    <phoneticPr fontId="2"/>
  </si>
  <si>
    <t>一　般</t>
    <rPh sb="0" eb="1">
      <t>イチ</t>
    </rPh>
    <rPh sb="2" eb="3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</si>
</sst>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¥&quot;#,##0;&quot;¥&quot;\-#,##0"/>
    <numFmt numFmtId="176" formatCode="h&quot;時&quot;mm&quot;分&quot;;@"/>
    <numFmt numFmtId="177" formatCode="h"/>
    <numFmt numFmtId="178" formatCode="0_);[Red]\(0\)"/>
    <numFmt numFmtId="179" formatCode="0_ "/>
    <numFmt numFmtId="180" formatCode="h&quot;時　　&quot;mm&quot;分&quot;;@"/>
    <numFmt numFmtId="181" formatCode="\ \ h&quot;時　　&quot;mm&quot;分&quot;&quot;～&quot;;@"/>
    <numFmt numFmtId="182" formatCode="h\ &quot;時&quot;&quot;間&quot;"/>
    <numFmt numFmtId="183" formatCode="\(&quot;最&quot;&quot;高&quot;&quot;入&quot;&quot;場&quot;&quot;料&quot;\:\ \ \ @\ &quot;円&quot;\)"/>
    <numFmt numFmtId="184" formatCode="0&quot;円&quot;"/>
    <numFmt numFmtId="185" formatCode="0&quot;人&quot;"/>
    <numFmt numFmtId="186" formatCode="#,##0_ "/>
    <numFmt numFmtId="187" formatCode="0&quot;時間&quot;"/>
    <numFmt numFmtId="188" formatCode="#,##0_);[Red]\(#,##0\)"/>
    <numFmt numFmtId="189" formatCode="ggg\ e\ &quot;年&quot;\ m\ &quot;月&quot;\ d\ &quot;日&quot;"/>
    <numFmt numFmtId="190" formatCode="ggg\ \ e\ \ &quot;年&quot;\ \ m\ \ &quot;月&quot;\ \ d\ \ &quot;日&quot;\ \(\ \ aaa\ \ \)"/>
    <numFmt numFmtId="191" formatCode="ggg\ e\ &quot;年&quot;\ m\ &quot;月&quot;\ d\ &quot;日&quot;\ \(\ aaa\ \)"/>
    <numFmt numFmtId="192" formatCode="h:mm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.5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8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distributed" vertical="center"/>
    </xf>
    <xf numFmtId="0" fontId="7" fillId="0" borderId="12" xfId="0" applyFont="1" applyBorder="1">
      <alignment vertical="center"/>
    </xf>
    <xf numFmtId="0" fontId="8" fillId="0" borderId="13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5" fontId="0" fillId="0" borderId="0" xfId="0" applyNumberFormat="1">
      <alignment vertical="center"/>
    </xf>
    <xf numFmtId="186" fontId="7" fillId="0" borderId="7" xfId="0" applyNumberFormat="1" applyFont="1" applyBorder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186" fontId="7" fillId="0" borderId="7" xfId="0" applyNumberFormat="1" applyFont="1" applyBorder="1" applyAlignment="1">
      <alignment horizontal="center" vertical="center" shrinkToFit="1"/>
    </xf>
    <xf numFmtId="186" fontId="7" fillId="0" borderId="7" xfId="0" applyNumberFormat="1" applyFont="1" applyBorder="1" applyAlignment="1">
      <alignment vertical="center" shrinkToFit="1"/>
    </xf>
    <xf numFmtId="186" fontId="7" fillId="0" borderId="7" xfId="0" applyNumberFormat="1" applyFont="1" applyBorder="1" applyAlignment="1">
      <alignment horizontal="center" vertical="center"/>
    </xf>
    <xf numFmtId="185" fontId="7" fillId="0" borderId="7" xfId="0" applyNumberFormat="1" applyFont="1" applyBorder="1" applyAlignment="1">
      <alignment horizontal="center" vertical="center" shrinkToFit="1"/>
    </xf>
    <xf numFmtId="1" fontId="7" fillId="0" borderId="7" xfId="0" applyNumberFormat="1" applyFont="1" applyBorder="1" applyAlignment="1">
      <alignment horizontal="right" vertical="center" shrinkToFit="1"/>
    </xf>
    <xf numFmtId="1" fontId="7" fillId="0" borderId="0" xfId="0" applyNumberFormat="1" applyFont="1">
      <alignment vertical="center"/>
    </xf>
    <xf numFmtId="56" fontId="7" fillId="0" borderId="7" xfId="0" applyNumberFormat="1" applyFont="1" applyBorder="1" applyAlignment="1">
      <alignment vertical="center" shrinkToFit="1"/>
    </xf>
    <xf numFmtId="184" fontId="7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84" fontId="7" fillId="0" borderId="15" xfId="0" applyNumberFormat="1" applyFont="1" applyBorder="1" applyAlignment="1">
      <alignment horizontal="right" vertical="center"/>
    </xf>
    <xf numFmtId="184" fontId="7" fillId="0" borderId="1" xfId="0" applyNumberFormat="1" applyFont="1" applyBorder="1" applyAlignment="1">
      <alignment horizontal="right" vertical="center"/>
    </xf>
    <xf numFmtId="188" fontId="7" fillId="0" borderId="16" xfId="0" applyNumberFormat="1" applyFont="1" applyBorder="1" applyAlignment="1">
      <alignment horizontal="right" vertical="center" shrinkToFit="1"/>
    </xf>
    <xf numFmtId="188" fontId="7" fillId="0" borderId="4" xfId="0" applyNumberFormat="1" applyFont="1" applyBorder="1" applyAlignment="1">
      <alignment horizontal="right" vertical="center" shrinkToFit="1"/>
    </xf>
    <xf numFmtId="188" fontId="7" fillId="0" borderId="11" xfId="0" applyNumberFormat="1" applyFont="1" applyBorder="1" applyAlignment="1">
      <alignment horizontal="right" vertical="center" shrinkToFit="1"/>
    </xf>
    <xf numFmtId="187" fontId="7" fillId="0" borderId="7" xfId="0" applyNumberFormat="1" applyFont="1" applyBorder="1" applyAlignment="1">
      <alignment horizontal="right" vertical="center" shrinkToFit="1"/>
    </xf>
    <xf numFmtId="187" fontId="7" fillId="0" borderId="13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vertical="center" shrinkToFit="1"/>
    </xf>
    <xf numFmtId="177" fontId="0" fillId="0" borderId="18" xfId="0" applyNumberFormat="1" applyBorder="1" applyAlignment="1">
      <alignment horizontal="center" vertical="center" shrinkToFit="1"/>
    </xf>
    <xf numFmtId="14" fontId="7" fillId="0" borderId="0" xfId="0" applyNumberFormat="1" applyFont="1">
      <alignment vertical="center"/>
    </xf>
    <xf numFmtId="185" fontId="7" fillId="0" borderId="0" xfId="0" applyNumberFormat="1" applyFont="1">
      <alignment vertical="center"/>
    </xf>
    <xf numFmtId="183" fontId="7" fillId="0" borderId="0" xfId="0" applyNumberFormat="1" applyFont="1" applyAlignment="1">
      <alignment horizontal="right" vertical="center"/>
    </xf>
    <xf numFmtId="182" fontId="7" fillId="0" borderId="0" xfId="0" applyNumberFormat="1" applyFont="1">
      <alignment vertical="center"/>
    </xf>
    <xf numFmtId="182" fontId="7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horizontal="left" vertical="center"/>
    </xf>
    <xf numFmtId="188" fontId="7" fillId="0" borderId="0" xfId="0" applyNumberFormat="1" applyFont="1">
      <alignment vertical="center"/>
    </xf>
    <xf numFmtId="181" fontId="9" fillId="4" borderId="12" xfId="0" applyNumberFormat="1" applyFont="1" applyFill="1" applyBorder="1" applyAlignment="1">
      <alignment vertical="center" shrinkToFit="1"/>
    </xf>
    <xf numFmtId="180" fontId="9" fillId="4" borderId="20" xfId="0" applyNumberFormat="1" applyFont="1" applyFill="1" applyBorder="1" applyAlignment="1">
      <alignment horizontal="center" vertical="center" shrinkToFit="1"/>
    </xf>
    <xf numFmtId="181" fontId="8" fillId="4" borderId="12" xfId="0" applyNumberFormat="1" applyFont="1" applyFill="1" applyBorder="1" applyAlignment="1">
      <alignment horizontal="center" vertical="center" shrinkToFit="1"/>
    </xf>
    <xf numFmtId="180" fontId="8" fillId="4" borderId="21" xfId="0" applyNumberFormat="1" applyFont="1" applyFill="1" applyBorder="1" applyAlignment="1">
      <alignment horizontal="center" vertical="center" shrinkToFit="1"/>
    </xf>
    <xf numFmtId="181" fontId="8" fillId="4" borderId="22" xfId="0" applyNumberFormat="1" applyFont="1" applyFill="1" applyBorder="1" applyAlignment="1">
      <alignment horizontal="center" vertical="center" shrinkToFit="1"/>
    </xf>
    <xf numFmtId="180" fontId="8" fillId="4" borderId="23" xfId="0" applyNumberFormat="1" applyFont="1" applyFill="1" applyBorder="1" applyAlignment="1">
      <alignment horizontal="center" vertical="center" shrinkToFit="1"/>
    </xf>
    <xf numFmtId="177" fontId="1" fillId="0" borderId="18" xfId="0" applyNumberFormat="1" applyFont="1" applyBorder="1" applyAlignment="1">
      <alignment horizontal="center" vertical="center" shrinkToFit="1"/>
    </xf>
    <xf numFmtId="12" fontId="4" fillId="0" borderId="18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 shrinkToFit="1"/>
    </xf>
    <xf numFmtId="0" fontId="4" fillId="3" borderId="18" xfId="0" applyFont="1" applyFill="1" applyBorder="1">
      <alignment vertical="center"/>
    </xf>
    <xf numFmtId="0" fontId="7" fillId="0" borderId="0" xfId="0" applyFont="1" applyAlignment="1">
      <alignment horizontal="distributed" vertical="center"/>
    </xf>
    <xf numFmtId="186" fontId="7" fillId="0" borderId="0" xfId="0" applyNumberFormat="1" applyFont="1">
      <alignment vertical="center"/>
    </xf>
    <xf numFmtId="0" fontId="4" fillId="0" borderId="18" xfId="0" applyFont="1" applyBorder="1" applyAlignment="1">
      <alignment horizontal="distributed" vertical="center" shrinkToFit="1"/>
    </xf>
    <xf numFmtId="185" fontId="4" fillId="0" borderId="1" xfId="0" applyNumberFormat="1" applyFont="1" applyBorder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6" fillId="0" borderId="0" xfId="0" applyFont="1" applyAlignment="1">
      <alignment horizontal="right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4" fillId="3" borderId="19" xfId="0" applyFont="1" applyFill="1" applyBorder="1">
      <alignment vertical="center"/>
    </xf>
    <xf numFmtId="12" fontId="4" fillId="0" borderId="19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 shrinkToFit="1"/>
    </xf>
    <xf numFmtId="180" fontId="9" fillId="4" borderId="21" xfId="0" applyNumberFormat="1" applyFont="1" applyFill="1" applyBorder="1" applyAlignment="1">
      <alignment horizontal="center" vertical="center" shrinkToFit="1"/>
    </xf>
    <xf numFmtId="181" fontId="9" fillId="4" borderId="22" xfId="0" applyNumberFormat="1" applyFont="1" applyFill="1" applyBorder="1" applyAlignment="1">
      <alignment vertical="center" shrinkToFit="1"/>
    </xf>
    <xf numFmtId="0" fontId="4" fillId="3" borderId="55" xfId="0" applyFont="1" applyFill="1" applyBorder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177" fontId="1" fillId="0" borderId="3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6" fillId="0" borderId="63" xfId="0" applyFont="1" applyBorder="1" applyAlignment="1">
      <alignment horizontal="center" vertical="center" shrinkToFit="1"/>
    </xf>
    <xf numFmtId="177" fontId="1" fillId="0" borderId="63" xfId="0" applyNumberFormat="1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7" xfId="0" applyFont="1" applyBorder="1" applyAlignment="1">
      <alignment horizontal="center" vertical="center" shrinkToFit="1"/>
    </xf>
    <xf numFmtId="177" fontId="1" fillId="0" borderId="67" xfId="0" applyNumberFormat="1" applyFont="1" applyBorder="1" applyAlignment="1">
      <alignment horizontal="center" vertical="center" shrinkToFit="1"/>
    </xf>
    <xf numFmtId="0" fontId="6" fillId="0" borderId="68" xfId="0" applyFont="1" applyBorder="1" applyAlignment="1">
      <alignment vertical="center" shrinkToFit="1"/>
    </xf>
    <xf numFmtId="0" fontId="4" fillId="3" borderId="67" xfId="0" applyFont="1" applyFill="1" applyBorder="1" applyAlignment="1">
      <alignment vertical="center" shrinkToFit="1"/>
    </xf>
    <xf numFmtId="0" fontId="4" fillId="3" borderId="18" xfId="0" applyFont="1" applyFill="1" applyBorder="1" applyAlignment="1">
      <alignment horizontal="center" vertical="center"/>
    </xf>
    <xf numFmtId="12" fontId="4" fillId="0" borderId="55" xfId="0" applyNumberFormat="1" applyFont="1" applyBorder="1" applyAlignment="1">
      <alignment horizontal="center" vertical="center"/>
    </xf>
    <xf numFmtId="177" fontId="1" fillId="0" borderId="55" xfId="0" applyNumberFormat="1" applyFont="1" applyBorder="1" applyAlignment="1">
      <alignment horizontal="center" vertical="center" shrinkToFit="1"/>
    </xf>
    <xf numFmtId="0" fontId="6" fillId="0" borderId="56" xfId="0" applyFont="1" applyBorder="1" applyAlignment="1">
      <alignment vertical="center" shrinkToFit="1"/>
    </xf>
    <xf numFmtId="0" fontId="4" fillId="3" borderId="75" xfId="0" applyFont="1" applyFill="1" applyBorder="1">
      <alignment vertical="center"/>
    </xf>
    <xf numFmtId="0" fontId="0" fillId="3" borderId="5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33" xfId="0" applyFill="1" applyBorder="1">
      <alignment vertical="center"/>
    </xf>
    <xf numFmtId="0" fontId="0" fillId="0" borderId="0" xfId="0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86" fontId="7" fillId="0" borderId="0" xfId="0" applyNumberFormat="1" applyFont="1" applyAlignment="1">
      <alignment horizontal="center" vertical="center"/>
    </xf>
    <xf numFmtId="187" fontId="7" fillId="0" borderId="79" xfId="0" applyNumberFormat="1" applyFont="1" applyBorder="1" applyAlignment="1">
      <alignment horizontal="right" vertical="center" shrinkToFit="1"/>
    </xf>
    <xf numFmtId="188" fontId="7" fillId="0" borderId="80" xfId="0" applyNumberFormat="1" applyFont="1" applyBorder="1" applyAlignment="1">
      <alignment horizontal="right" vertical="center" shrinkToFit="1"/>
    </xf>
    <xf numFmtId="184" fontId="7" fillId="0" borderId="8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center" vertical="center" shrinkToFit="1"/>
    </xf>
    <xf numFmtId="176" fontId="4" fillId="2" borderId="18" xfId="0" applyNumberFormat="1" applyFont="1" applyFill="1" applyBorder="1" applyAlignment="1">
      <alignment horizontal="center" vertical="center" shrinkToFit="1"/>
    </xf>
    <xf numFmtId="176" fontId="4" fillId="3" borderId="18" xfId="0" applyNumberFormat="1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4" fillId="2" borderId="77" xfId="0" applyNumberFormat="1" applyFont="1" applyFill="1" applyBorder="1" applyAlignment="1">
      <alignment horizontal="center" vertical="center" shrinkToFit="1"/>
    </xf>
    <xf numFmtId="176" fontId="4" fillId="3" borderId="75" xfId="0" applyNumberFormat="1" applyFont="1" applyFill="1" applyBorder="1" applyAlignment="1">
      <alignment horizontal="center" vertical="center" shrinkToFit="1"/>
    </xf>
    <xf numFmtId="176" fontId="4" fillId="2" borderId="78" xfId="0" applyNumberFormat="1" applyFont="1" applyFill="1" applyBorder="1" applyAlignment="1">
      <alignment horizontal="center" vertical="center" shrinkToFit="1"/>
    </xf>
    <xf numFmtId="176" fontId="4" fillId="3" borderId="55" xfId="0" applyNumberFormat="1" applyFont="1" applyFill="1" applyBorder="1" applyAlignment="1">
      <alignment horizontal="center" vertical="center" shrinkToFit="1"/>
    </xf>
    <xf numFmtId="176" fontId="4" fillId="3" borderId="76" xfId="0" applyNumberFormat="1" applyFont="1" applyFill="1" applyBorder="1" applyAlignment="1">
      <alignment horizontal="center" vertical="center" shrinkToFit="1"/>
    </xf>
    <xf numFmtId="176" fontId="4" fillId="3" borderId="56" xfId="0" applyNumberFormat="1" applyFont="1" applyFill="1" applyBorder="1" applyAlignment="1">
      <alignment horizontal="center" vertical="center" shrinkToFit="1"/>
    </xf>
    <xf numFmtId="192" fontId="4" fillId="3" borderId="71" xfId="0" applyNumberFormat="1" applyFont="1" applyFill="1" applyBorder="1" applyAlignment="1">
      <alignment horizontal="center" vertical="center"/>
    </xf>
    <xf numFmtId="0" fontId="0" fillId="0" borderId="0" xfId="0" applyAlignment="1">
      <alignment horizontal="distributed" vertical="center" shrinkToFit="1"/>
    </xf>
    <xf numFmtId="177" fontId="0" fillId="0" borderId="19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176" fontId="4" fillId="3" borderId="67" xfId="0" applyNumberFormat="1" applyFont="1" applyFill="1" applyBorder="1" applyAlignment="1">
      <alignment horizontal="center" vertical="center" shrinkToFit="1"/>
    </xf>
    <xf numFmtId="176" fontId="4" fillId="3" borderId="68" xfId="0" applyNumberFormat="1" applyFont="1" applyFill="1" applyBorder="1" applyAlignment="1">
      <alignment horizontal="center" vertical="center" shrinkToFit="1"/>
    </xf>
    <xf numFmtId="191" fontId="10" fillId="3" borderId="33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3" borderId="7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92" fontId="4" fillId="3" borderId="70" xfId="0" applyNumberFormat="1" applyFont="1" applyFill="1" applyBorder="1" applyAlignment="1">
      <alignment horizontal="center" vertical="center"/>
    </xf>
    <xf numFmtId="192" fontId="4" fillId="3" borderId="72" xfId="0" applyNumberFormat="1" applyFont="1" applyFill="1" applyBorder="1" applyAlignment="1">
      <alignment horizontal="center" vertical="center"/>
    </xf>
    <xf numFmtId="176" fontId="4" fillId="3" borderId="33" xfId="0" applyNumberFormat="1" applyFont="1" applyFill="1" applyBorder="1" applyAlignment="1">
      <alignment horizontal="center" vertical="center" shrinkToFit="1"/>
    </xf>
    <xf numFmtId="176" fontId="4" fillId="3" borderId="14" xfId="0" applyNumberFormat="1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2" fontId="4" fillId="0" borderId="11" xfId="0" applyNumberFormat="1" applyFont="1" applyBorder="1" applyAlignment="1">
      <alignment horizontal="center" vertical="center" shrinkToFit="1"/>
    </xf>
    <xf numFmtId="12" fontId="4" fillId="0" borderId="18" xfId="0" applyNumberFormat="1" applyFont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4" fillId="2" borderId="69" xfId="0" applyNumberFormat="1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vertical="center"/>
    </xf>
    <xf numFmtId="188" fontId="11" fillId="0" borderId="9" xfId="0" applyNumberFormat="1" applyFont="1" applyBorder="1" applyAlignment="1">
      <alignment horizontal="right" vertical="center" shrinkToFit="1"/>
    </xf>
    <xf numFmtId="188" fontId="0" fillId="0" borderId="19" xfId="0" applyNumberFormat="1" applyBorder="1" applyAlignment="1">
      <alignment vertical="center" shrinkToFit="1"/>
    </xf>
    <xf numFmtId="188" fontId="0" fillId="0" borderId="4" xfId="0" applyNumberFormat="1" applyBorder="1" applyAlignment="1">
      <alignment vertical="center" shrinkToFit="1"/>
    </xf>
    <xf numFmtId="188" fontId="0" fillId="0" borderId="33" xfId="0" applyNumberFormat="1" applyBorder="1" applyAlignment="1">
      <alignment vertical="center" shrinkToFit="1"/>
    </xf>
    <xf numFmtId="184" fontId="11" fillId="0" borderId="17" xfId="0" applyNumberFormat="1" applyFont="1" applyBorder="1" applyAlignment="1">
      <alignment horizontal="center" vertical="center"/>
    </xf>
    <xf numFmtId="184" fontId="11" fillId="0" borderId="1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0" xfId="0" applyFont="1" applyBorder="1" applyAlignment="1">
      <alignment horizontal="distributed" vertical="center"/>
    </xf>
    <xf numFmtId="0" fontId="7" fillId="0" borderId="81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8" fontId="11" fillId="0" borderId="11" xfId="0" applyNumberFormat="1" applyFont="1" applyBorder="1" applyAlignment="1">
      <alignment horizontal="right" vertical="center" shrinkToFit="1"/>
    </xf>
    <xf numFmtId="188" fontId="11" fillId="0" borderId="18" xfId="0" applyNumberFormat="1" applyFont="1" applyBorder="1" applyAlignment="1">
      <alignment horizontal="right" vertical="center" shrinkToFit="1"/>
    </xf>
    <xf numFmtId="184" fontId="11" fillId="0" borderId="3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1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188" fontId="11" fillId="0" borderId="3" xfId="0" applyNumberFormat="1" applyFont="1" applyBorder="1" applyAlignment="1">
      <alignment horizontal="right" vertical="center" shrinkToFit="1"/>
    </xf>
    <xf numFmtId="188" fontId="11" fillId="0" borderId="0" xfId="0" applyNumberFormat="1" applyFont="1" applyAlignment="1">
      <alignment horizontal="right" vertical="center" shrinkToFit="1"/>
    </xf>
    <xf numFmtId="188" fontId="11" fillId="0" borderId="4" xfId="0" applyNumberFormat="1" applyFont="1" applyBorder="1" applyAlignment="1">
      <alignment horizontal="right" vertical="center" shrinkToFit="1"/>
    </xf>
    <xf numFmtId="188" fontId="11" fillId="0" borderId="33" xfId="0" applyNumberFormat="1" applyFont="1" applyBorder="1" applyAlignment="1">
      <alignment horizontal="right" vertical="center" shrinkToFit="1"/>
    </xf>
    <xf numFmtId="185" fontId="7" fillId="0" borderId="43" xfId="0" applyNumberFormat="1" applyFont="1" applyBorder="1" applyAlignment="1">
      <alignment horizontal="right" vertical="center" shrinkToFit="1"/>
    </xf>
    <xf numFmtId="185" fontId="7" fillId="0" borderId="44" xfId="0" applyNumberFormat="1" applyFont="1" applyBorder="1" applyAlignment="1">
      <alignment horizontal="right" vertical="center" shrinkToFit="1"/>
    </xf>
    <xf numFmtId="188" fontId="7" fillId="0" borderId="31" xfId="0" applyNumberFormat="1" applyFont="1" applyBorder="1" applyAlignment="1">
      <alignment horizontal="right" vertical="center" shrinkToFit="1"/>
    </xf>
    <xf numFmtId="188" fontId="7" fillId="0" borderId="32" xfId="0" applyNumberFormat="1" applyFont="1" applyBorder="1" applyAlignment="1">
      <alignment horizontal="right" vertical="center" shrinkToFit="1"/>
    </xf>
    <xf numFmtId="184" fontId="7" fillId="0" borderId="17" xfId="0" applyNumberFormat="1" applyFont="1" applyBorder="1" applyAlignment="1">
      <alignment horizontal="center" vertical="center"/>
    </xf>
    <xf numFmtId="184" fontId="7" fillId="0" borderId="14" xfId="0" applyNumberFormat="1" applyFont="1" applyBorder="1" applyAlignment="1">
      <alignment horizontal="center" vertical="center"/>
    </xf>
    <xf numFmtId="185" fontId="7" fillId="0" borderId="47" xfId="0" applyNumberFormat="1" applyFont="1" applyBorder="1" applyAlignment="1">
      <alignment horizontal="right" vertical="center" shrinkToFit="1"/>
    </xf>
    <xf numFmtId="185" fontId="7" fillId="0" borderId="48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distributed" vertical="center"/>
    </xf>
    <xf numFmtId="0" fontId="7" fillId="0" borderId="44" xfId="0" applyFont="1" applyBorder="1" applyAlignment="1">
      <alignment horizontal="distributed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4" borderId="53" xfId="0" applyFont="1" applyFill="1" applyBorder="1" applyAlignment="1">
      <alignment horizontal="left" vertical="center" wrapText="1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82" fontId="8" fillId="0" borderId="41" xfId="0" applyNumberFormat="1" applyFont="1" applyBorder="1" applyAlignment="1">
      <alignment horizontal="right" vertical="center"/>
    </xf>
    <xf numFmtId="182" fontId="8" fillId="0" borderId="13" xfId="0" applyNumberFormat="1" applyFont="1" applyBorder="1" applyAlignment="1">
      <alignment horizontal="right" vertical="center"/>
    </xf>
    <xf numFmtId="185" fontId="7" fillId="4" borderId="41" xfId="0" applyNumberFormat="1" applyFont="1" applyFill="1" applyBorder="1" applyAlignment="1">
      <alignment horizontal="center" vertical="center"/>
    </xf>
    <xf numFmtId="185" fontId="7" fillId="4" borderId="13" xfId="0" applyNumberFormat="1" applyFont="1" applyFill="1" applyBorder="1" applyAlignment="1">
      <alignment horizontal="center" vertical="center"/>
    </xf>
    <xf numFmtId="185" fontId="7" fillId="4" borderId="2" xfId="0" applyNumberFormat="1" applyFont="1" applyFill="1" applyBorder="1" applyAlignment="1">
      <alignment horizontal="center" vertical="center"/>
    </xf>
    <xf numFmtId="185" fontId="7" fillId="4" borderId="42" xfId="0" applyNumberFormat="1" applyFont="1" applyFill="1" applyBorder="1" applyAlignment="1">
      <alignment horizontal="center" vertical="center"/>
    </xf>
    <xf numFmtId="185" fontId="7" fillId="4" borderId="4" xfId="0" applyNumberFormat="1" applyFont="1" applyFill="1" applyBorder="1" applyAlignment="1">
      <alignment horizontal="center" vertical="center"/>
    </xf>
    <xf numFmtId="185" fontId="7" fillId="4" borderId="14" xfId="0" applyNumberFormat="1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right" vertical="center"/>
    </xf>
    <xf numFmtId="185" fontId="7" fillId="4" borderId="8" xfId="0" applyNumberFormat="1" applyFont="1" applyFill="1" applyBorder="1" applyAlignment="1">
      <alignment horizontal="center" vertical="center"/>
    </xf>
    <xf numFmtId="185" fontId="7" fillId="4" borderId="9" xfId="0" applyNumberFormat="1" applyFont="1" applyFill="1" applyBorder="1" applyAlignment="1">
      <alignment horizontal="center" vertical="center"/>
    </xf>
    <xf numFmtId="185" fontId="7" fillId="4" borderId="17" xfId="0" applyNumberFormat="1" applyFont="1" applyFill="1" applyBorder="1" applyAlignment="1">
      <alignment horizontal="center" vertical="center"/>
    </xf>
    <xf numFmtId="185" fontId="7" fillId="4" borderId="45" xfId="0" applyNumberFormat="1" applyFont="1" applyFill="1" applyBorder="1" applyAlignment="1">
      <alignment horizontal="center" vertical="center"/>
    </xf>
    <xf numFmtId="185" fontId="7" fillId="4" borderId="41" xfId="0" applyNumberFormat="1" applyFont="1" applyFill="1" applyBorder="1" applyAlignment="1">
      <alignment horizontal="right" vertical="center"/>
    </xf>
    <xf numFmtId="185" fontId="7" fillId="4" borderId="13" xfId="0" applyNumberFormat="1" applyFont="1" applyFill="1" applyBorder="1" applyAlignment="1">
      <alignment horizontal="right" vertical="center"/>
    </xf>
    <xf numFmtId="188" fontId="7" fillId="0" borderId="30" xfId="0" applyNumberFormat="1" applyFont="1" applyBorder="1" applyAlignment="1">
      <alignment horizontal="right" vertical="center" shrinkToFit="1"/>
    </xf>
    <xf numFmtId="184" fontId="7" fillId="0" borderId="1" xfId="0" applyNumberFormat="1" applyFont="1" applyBorder="1" applyAlignment="1">
      <alignment horizontal="center" vertical="center"/>
    </xf>
    <xf numFmtId="182" fontId="8" fillId="0" borderId="45" xfId="0" applyNumberFormat="1" applyFont="1" applyBorder="1" applyAlignment="1">
      <alignment horizontal="right" vertical="center"/>
    </xf>
    <xf numFmtId="185" fontId="7" fillId="4" borderId="8" xfId="0" applyNumberFormat="1" applyFont="1" applyFill="1" applyBorder="1" applyAlignment="1">
      <alignment horizontal="right" vertical="center"/>
    </xf>
    <xf numFmtId="185" fontId="7" fillId="4" borderId="45" xfId="0" applyNumberFormat="1" applyFont="1" applyFill="1" applyBorder="1" applyAlignment="1">
      <alignment horizontal="right" vertical="center"/>
    </xf>
    <xf numFmtId="185" fontId="7" fillId="4" borderId="38" xfId="0" applyNumberFormat="1" applyFont="1" applyFill="1" applyBorder="1" applyAlignment="1">
      <alignment horizontal="center" vertical="center"/>
    </xf>
    <xf numFmtId="185" fontId="7" fillId="4" borderId="46" xfId="0" applyNumberFormat="1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186" fontId="7" fillId="0" borderId="8" xfId="0" applyNumberFormat="1" applyFont="1" applyBorder="1" applyAlignment="1">
      <alignment horizontal="center" vertical="center" shrinkToFit="1"/>
    </xf>
    <xf numFmtId="186" fontId="7" fillId="0" borderId="10" xfId="0" applyNumberFormat="1" applyFont="1" applyBorder="1" applyAlignment="1">
      <alignment horizontal="center" vertical="center" shrinkToFit="1"/>
    </xf>
    <xf numFmtId="186" fontId="7" fillId="0" borderId="13" xfId="0" applyNumberFormat="1" applyFont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190" fontId="7" fillId="4" borderId="38" xfId="0" applyNumberFormat="1" applyFont="1" applyFill="1" applyBorder="1" applyAlignment="1">
      <alignment horizontal="center" vertical="center"/>
    </xf>
    <xf numFmtId="190" fontId="7" fillId="4" borderId="39" xfId="0" applyNumberFormat="1" applyFont="1" applyFill="1" applyBorder="1" applyAlignment="1">
      <alignment horizontal="center" vertical="center"/>
    </xf>
    <xf numFmtId="190" fontId="7" fillId="4" borderId="40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80" fontId="7" fillId="4" borderId="16" xfId="0" applyNumberFormat="1" applyFont="1" applyFill="1" applyBorder="1" applyAlignment="1">
      <alignment horizontal="center" vertical="center"/>
    </xf>
    <xf numFmtId="180" fontId="7" fillId="4" borderId="24" xfId="0" applyNumberFormat="1" applyFont="1" applyFill="1" applyBorder="1" applyAlignment="1">
      <alignment horizontal="center" vertical="center"/>
    </xf>
    <xf numFmtId="180" fontId="7" fillId="4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89" fontId="7" fillId="4" borderId="0" xfId="0" applyNumberFormat="1" applyFont="1" applyFill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7" fillId="0" borderId="35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auto="1"/>
      </font>
      <numFmt numFmtId="183" formatCode="\(&quot;最&quot;&quot;高&quot;&quot;入&quot;&quot;場&quot;&quot;料&quot;\:\ \ \ @\ &quot;円&quot;\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O$7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N$7" lockText="1" noThreeD="1"/>
</file>

<file path=xl/ctrlProps/ctrlProp27.xml><?xml version="1.0" encoding="utf-8"?>
<formControlPr xmlns="http://schemas.microsoft.com/office/spreadsheetml/2009/9/main" objectType="CheckBox" fmlaLink="$N$8" lockText="1" noThreeD="1"/>
</file>

<file path=xl/ctrlProps/ctrlProp28.xml><?xml version="1.0" encoding="utf-8"?>
<formControlPr xmlns="http://schemas.microsoft.com/office/spreadsheetml/2009/9/main" objectType="CheckBox" fmlaLink="$N$9" lockText="1" noThreeD="1"/>
</file>

<file path=xl/ctrlProps/ctrlProp29.xml><?xml version="1.0" encoding="utf-8"?>
<formControlPr xmlns="http://schemas.microsoft.com/office/spreadsheetml/2009/9/main" objectType="CheckBox" fmlaLink="$T$1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U$15" lockText="1" noThreeD="1"/>
</file>

<file path=xl/ctrlProps/ctrlProp31.xml><?xml version="1.0" encoding="utf-8"?>
<formControlPr xmlns="http://schemas.microsoft.com/office/spreadsheetml/2009/9/main" objectType="CheckBox" fmlaLink="$T$16" lockText="1" noThreeD="1"/>
</file>

<file path=xl/ctrlProps/ctrlProp32.xml><?xml version="1.0" encoding="utf-8"?>
<formControlPr xmlns="http://schemas.microsoft.com/office/spreadsheetml/2009/9/main" objectType="CheckBox" fmlaLink="$U$16" lockText="1" noThreeD="1"/>
</file>

<file path=xl/ctrlProps/ctrlProp33.xml><?xml version="1.0" encoding="utf-8"?>
<formControlPr xmlns="http://schemas.microsoft.com/office/spreadsheetml/2009/9/main" objectType="CheckBox" fmlaLink="$T$17" lockText="1" noThreeD="1"/>
</file>

<file path=xl/ctrlProps/ctrlProp34.xml><?xml version="1.0" encoding="utf-8"?>
<formControlPr xmlns="http://schemas.microsoft.com/office/spreadsheetml/2009/9/main" objectType="CheckBox" fmlaLink="$U$17" lockText="1" noThreeD="1"/>
</file>

<file path=xl/ctrlProps/ctrlProp35.xml><?xml version="1.0" encoding="utf-8"?>
<formControlPr xmlns="http://schemas.microsoft.com/office/spreadsheetml/2009/9/main" objectType="CheckBox" fmlaLink="$T$18" lockText="1" noThreeD="1"/>
</file>

<file path=xl/ctrlProps/ctrlProp36.xml><?xml version="1.0" encoding="utf-8"?>
<formControlPr xmlns="http://schemas.microsoft.com/office/spreadsheetml/2009/9/main" objectType="CheckBox" fmlaLink="$U$18" lockText="1" noThreeD="1"/>
</file>

<file path=xl/ctrlProps/ctrlProp37.xml><?xml version="1.0" encoding="utf-8"?>
<formControlPr xmlns="http://schemas.microsoft.com/office/spreadsheetml/2009/9/main" objectType="CheckBox" fmlaLink="$X$44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</xdr:row>
          <xdr:rowOff>9525</xdr:rowOff>
        </xdr:from>
        <xdr:to>
          <xdr:col>24</xdr:col>
          <xdr:colOff>142875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メインスタンドのみ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</xdr:row>
          <xdr:rowOff>9525</xdr:rowOff>
        </xdr:from>
        <xdr:to>
          <xdr:col>34</xdr:col>
          <xdr:colOff>104775</xdr:colOff>
          <xdr:row>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観覧席全使用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9525</xdr:rowOff>
        </xdr:from>
        <xdr:to>
          <xdr:col>15</xdr:col>
          <xdr:colOff>0</xdr:colOff>
          <xdr:row>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5</xdr:row>
          <xdr:rowOff>0</xdr:rowOff>
        </xdr:from>
        <xdr:to>
          <xdr:col>18</xdr:col>
          <xdr:colOff>161925</xdr:colOff>
          <xdr:row>6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</xdr:row>
          <xdr:rowOff>9525</xdr:rowOff>
        </xdr:from>
        <xdr:to>
          <xdr:col>35</xdr:col>
          <xdr:colOff>28575</xdr:colOff>
          <xdr:row>6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5</xdr:row>
          <xdr:rowOff>9525</xdr:rowOff>
        </xdr:from>
        <xdr:to>
          <xdr:col>30</xdr:col>
          <xdr:colOff>133350</xdr:colOff>
          <xdr:row>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5</xdr:row>
          <xdr:rowOff>9525</xdr:rowOff>
        </xdr:from>
        <xdr:to>
          <xdr:col>27</xdr:col>
          <xdr:colOff>28575</xdr:colOff>
          <xdr:row>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5</xdr:row>
          <xdr:rowOff>9525</xdr:rowOff>
        </xdr:from>
        <xdr:to>
          <xdr:col>23</xdr:col>
          <xdr:colOff>38100</xdr:colOff>
          <xdr:row>6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</xdr:row>
          <xdr:rowOff>9525</xdr:rowOff>
        </xdr:from>
        <xdr:to>
          <xdr:col>37</xdr:col>
          <xdr:colOff>95250</xdr:colOff>
          <xdr:row>3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2</xdr:row>
          <xdr:rowOff>9525</xdr:rowOff>
        </xdr:from>
        <xdr:to>
          <xdr:col>32</xdr:col>
          <xdr:colOff>95250</xdr:colOff>
          <xdr:row>3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</xdr:row>
          <xdr:rowOff>9525</xdr:rowOff>
        </xdr:from>
        <xdr:to>
          <xdr:col>27</xdr:col>
          <xdr:colOff>114300</xdr:colOff>
          <xdr:row>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2</xdr:row>
          <xdr:rowOff>9525</xdr:rowOff>
        </xdr:from>
        <xdr:to>
          <xdr:col>21</xdr:col>
          <xdr:colOff>38100</xdr:colOff>
          <xdr:row>3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</xdr:row>
          <xdr:rowOff>9525</xdr:rowOff>
        </xdr:from>
        <xdr:to>
          <xdr:col>19</xdr:col>
          <xdr:colOff>0</xdr:colOff>
          <xdr:row>4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9525</xdr:rowOff>
        </xdr:from>
        <xdr:to>
          <xdr:col>23</xdr:col>
          <xdr:colOff>104775</xdr:colOff>
          <xdr:row>4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１・２ゲート間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</xdr:row>
          <xdr:rowOff>0</xdr:rowOff>
        </xdr:from>
        <xdr:to>
          <xdr:col>27</xdr:col>
          <xdr:colOff>28575</xdr:colOff>
          <xdr:row>3</xdr:row>
          <xdr:rowOff>314325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</xdr:row>
          <xdr:rowOff>0</xdr:rowOff>
        </xdr:from>
        <xdr:to>
          <xdr:col>31</xdr:col>
          <xdr:colOff>38100</xdr:colOff>
          <xdr:row>3</xdr:row>
          <xdr:rowOff>314325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</xdr:row>
          <xdr:rowOff>9525</xdr:rowOff>
        </xdr:from>
        <xdr:to>
          <xdr:col>36</xdr:col>
          <xdr:colOff>66675</xdr:colOff>
          <xdr:row>4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３・４ゲート間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3</xdr:row>
          <xdr:rowOff>9525</xdr:rowOff>
        </xdr:from>
        <xdr:to>
          <xdr:col>39</xdr:col>
          <xdr:colOff>85725</xdr:colOff>
          <xdr:row>4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9525</xdr:rowOff>
        </xdr:from>
        <xdr:to>
          <xdr:col>15</xdr:col>
          <xdr:colOff>0</xdr:colOff>
          <xdr:row>5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</xdr:row>
          <xdr:rowOff>9525</xdr:rowOff>
        </xdr:from>
        <xdr:to>
          <xdr:col>18</xdr:col>
          <xdr:colOff>19050</xdr:colOff>
          <xdr:row>5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4</xdr:row>
          <xdr:rowOff>9525</xdr:rowOff>
        </xdr:from>
        <xdr:to>
          <xdr:col>21</xdr:col>
          <xdr:colOff>66675</xdr:colOff>
          <xdr:row>5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６階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4</xdr:row>
          <xdr:rowOff>9525</xdr:rowOff>
        </xdr:from>
        <xdr:to>
          <xdr:col>33</xdr:col>
          <xdr:colOff>85725</xdr:colOff>
          <xdr:row>5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4</xdr:row>
          <xdr:rowOff>9525</xdr:rowOff>
        </xdr:from>
        <xdr:to>
          <xdr:col>37</xdr:col>
          <xdr:colOff>47625</xdr:colOff>
          <xdr:row>5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180975</xdr:colOff>
      <xdr:row>0</xdr:row>
      <xdr:rowOff>66675</xdr:rowOff>
    </xdr:from>
    <xdr:to>
      <xdr:col>43</xdr:col>
      <xdr:colOff>266700</xdr:colOff>
      <xdr:row>1</xdr:row>
      <xdr:rowOff>152400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43775" y="66675"/>
          <a:ext cx="1114425" cy="504825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利用日を入力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ja-JP" altLang="en-US" b="1">
              <a:solidFill>
                <a:schemeClr val="tx1"/>
              </a:solidFill>
            </a:rPr>
            <a:t>例：</a:t>
          </a:r>
          <a:r>
            <a:rPr lang="en-US" altLang="ja-JP" b="1">
              <a:solidFill>
                <a:schemeClr val="tx1"/>
              </a:solidFill>
            </a:rPr>
            <a:t>2019/5/1</a:t>
          </a:r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257174</xdr:colOff>
      <xdr:row>7</xdr:row>
      <xdr:rowOff>381000</xdr:rowOff>
    </xdr:from>
    <xdr:to>
      <xdr:col>44</xdr:col>
      <xdr:colOff>85724</xdr:colOff>
      <xdr:row>9</xdr:row>
      <xdr:rowOff>180975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410449" y="2419350"/>
          <a:ext cx="1495425" cy="504825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使用する時間を入力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ja-JP" altLang="en-US" b="1">
              <a:solidFill>
                <a:schemeClr val="tx1"/>
              </a:solidFill>
            </a:rPr>
            <a:t>例：</a:t>
          </a:r>
          <a:r>
            <a:rPr lang="en-US" altLang="ja-JP" b="1">
              <a:solidFill>
                <a:schemeClr val="tx1"/>
              </a:solidFill>
            </a:rPr>
            <a:t>9</a:t>
          </a:r>
          <a:r>
            <a:rPr lang="ja-JP" altLang="en-US" b="1">
              <a:solidFill>
                <a:schemeClr val="tx1"/>
              </a:solidFill>
            </a:rPr>
            <a:t>：</a:t>
          </a:r>
          <a:r>
            <a:rPr lang="en-US" altLang="ja-JP" b="1">
              <a:solidFill>
                <a:schemeClr val="tx1"/>
              </a:solidFill>
            </a:rPr>
            <a:t>00</a:t>
          </a:r>
          <a:r>
            <a:rPr lang="ja-JP" altLang="en-US" b="1" baseline="0">
              <a:solidFill>
                <a:schemeClr val="tx1"/>
              </a:solidFill>
            </a:rPr>
            <a:t>     </a:t>
          </a:r>
          <a:r>
            <a:rPr lang="en-US" altLang="ja-JP" b="1">
              <a:solidFill>
                <a:schemeClr val="tx1"/>
              </a:solidFill>
            </a:rPr>
            <a:t>17</a:t>
          </a:r>
          <a:r>
            <a:rPr lang="ja-JP" altLang="en-US" b="1">
              <a:solidFill>
                <a:schemeClr val="tx1"/>
              </a:solidFill>
            </a:rPr>
            <a:t>：</a:t>
          </a:r>
          <a:r>
            <a:rPr lang="en-US" altLang="ja-JP" b="1">
              <a:solidFill>
                <a:schemeClr val="tx1"/>
              </a:solidFill>
            </a:rPr>
            <a:t>00</a:t>
          </a:r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198367</xdr:colOff>
      <xdr:row>19</xdr:row>
      <xdr:rowOff>122996</xdr:rowOff>
    </xdr:from>
    <xdr:to>
      <xdr:col>44</xdr:col>
      <xdr:colOff>26917</xdr:colOff>
      <xdr:row>20</xdr:row>
      <xdr:rowOff>227772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32837" y="6112979"/>
          <a:ext cx="1485071" cy="396323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ja-JP" b="1">
              <a:solidFill>
                <a:schemeClr val="tx1"/>
              </a:solidFill>
            </a:rPr>
            <a:t>※</a:t>
          </a:r>
          <a:r>
            <a:rPr lang="ja-JP" altLang="en-US" b="1">
              <a:solidFill>
                <a:schemeClr val="tx1"/>
              </a:solidFill>
            </a:rPr>
            <a:t>は同時間を入力</a:t>
          </a:r>
        </a:p>
      </xdr:txBody>
    </xdr:sp>
    <xdr:clientData/>
  </xdr:twoCellAnchor>
  <xdr:twoCellAnchor>
    <xdr:from>
      <xdr:col>41</xdr:col>
      <xdr:colOff>258417</xdr:colOff>
      <xdr:row>11</xdr:row>
      <xdr:rowOff>212035</xdr:rowOff>
    </xdr:from>
    <xdr:to>
      <xdr:col>44</xdr:col>
      <xdr:colOff>271669</xdr:colOff>
      <xdr:row>13</xdr:row>
      <xdr:rowOff>172278</xdr:rowOff>
    </xdr:to>
    <xdr:sp macro="" textlink="">
      <xdr:nvSpPr>
        <xdr:cNvPr id="28" name="吹き出し: 角を丸めた四角形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692887" y="3869635"/>
          <a:ext cx="1669773" cy="543339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監視カメラレンタル費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en-US" altLang="ja-JP" b="1">
              <a:solidFill>
                <a:schemeClr val="tx1"/>
              </a:solidFill>
            </a:rPr>
            <a:t>1</a:t>
          </a:r>
          <a:r>
            <a:rPr lang="ja-JP" altLang="en-US" b="1">
              <a:solidFill>
                <a:schemeClr val="tx1"/>
              </a:solidFill>
            </a:rPr>
            <a:t>日</a:t>
          </a:r>
          <a:r>
            <a:rPr lang="en-US" altLang="ja-JP" b="1">
              <a:solidFill>
                <a:schemeClr val="tx1"/>
              </a:solidFill>
            </a:rPr>
            <a:t>5,000</a:t>
          </a:r>
          <a:r>
            <a:rPr lang="ja-JP" altLang="en-US" b="1">
              <a:solidFill>
                <a:schemeClr val="tx1"/>
              </a:solidFill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38100</xdr:rowOff>
    </xdr:from>
    <xdr:to>
      <xdr:col>28</xdr:col>
      <xdr:colOff>411480</xdr:colOff>
      <xdr:row>4</xdr:row>
      <xdr:rowOff>85725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019925" y="190500"/>
          <a:ext cx="13051155" cy="504825"/>
        </a:xfrm>
        <a:prstGeom prst="wedgeRoundRectCallout">
          <a:avLst>
            <a:gd name="adj1" fmla="val -51030"/>
            <a:gd name="adj2" fmla="val -11737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b="1">
              <a:solidFill>
                <a:sysClr val="windowText" lastClr="000000"/>
              </a:solidFill>
            </a:rPr>
            <a:t>申請日を入力</a:t>
          </a:r>
          <a:endParaRPr lang="en-US" altLang="ja-JP" b="1">
            <a:solidFill>
              <a:sysClr val="windowText" lastClr="000000"/>
            </a:solidFill>
          </a:endParaRPr>
        </a:p>
        <a:p>
          <a:r>
            <a:rPr lang="ja-JP" altLang="en-US" b="1">
              <a:solidFill>
                <a:sysClr val="windowText" lastClr="000000"/>
              </a:solidFill>
            </a:rPr>
            <a:t>例：</a:t>
          </a:r>
          <a:r>
            <a:rPr lang="en-US" altLang="ja-JP" b="1">
              <a:solidFill>
                <a:sysClr val="windowText" lastClr="000000"/>
              </a:solidFill>
            </a:rPr>
            <a:t>2019/5/1</a:t>
          </a:r>
          <a:endParaRPr lang="ja-JP" altLang="en-US" b="1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23</xdr:row>
          <xdr:rowOff>0</xdr:rowOff>
        </xdr:from>
        <xdr:to>
          <xdr:col>2</xdr:col>
          <xdr:colOff>171450</xdr:colOff>
          <xdr:row>24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23</xdr:row>
          <xdr:rowOff>0</xdr:rowOff>
        </xdr:from>
        <xdr:to>
          <xdr:col>1</xdr:col>
          <xdr:colOff>552450</xdr:colOff>
          <xdr:row>24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0</xdr:rowOff>
        </xdr:from>
        <xdr:to>
          <xdr:col>1</xdr:col>
          <xdr:colOff>476250</xdr:colOff>
          <xdr:row>25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24</xdr:row>
          <xdr:rowOff>0</xdr:rowOff>
        </xdr:from>
        <xdr:to>
          <xdr:col>4</xdr:col>
          <xdr:colOff>9525</xdr:colOff>
          <xdr:row>25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161925</xdr:rowOff>
        </xdr:from>
        <xdr:to>
          <xdr:col>1</xdr:col>
          <xdr:colOff>438150</xdr:colOff>
          <xdr:row>26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209550</xdr:rowOff>
        </xdr:from>
        <xdr:to>
          <xdr:col>11</xdr:col>
          <xdr:colOff>685800</xdr:colOff>
          <xdr:row>15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38100</xdr:rowOff>
        </xdr:from>
        <xdr:to>
          <xdr:col>11</xdr:col>
          <xdr:colOff>685800</xdr:colOff>
          <xdr:row>15</xdr:row>
          <xdr:rowOff>238125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104775</xdr:rowOff>
        </xdr:from>
        <xdr:to>
          <xdr:col>11</xdr:col>
          <xdr:colOff>685800</xdr:colOff>
          <xdr:row>16</xdr:row>
          <xdr:rowOff>304800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304800</xdr:rowOff>
        </xdr:from>
        <xdr:to>
          <xdr:col>11</xdr:col>
          <xdr:colOff>685800</xdr:colOff>
          <xdr:row>17</xdr:row>
          <xdr:rowOff>123825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209550</xdr:rowOff>
        </xdr:from>
        <xdr:to>
          <xdr:col>11</xdr:col>
          <xdr:colOff>704850</xdr:colOff>
          <xdr:row>19</xdr:row>
          <xdr:rowOff>171450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142875</xdr:rowOff>
        </xdr:from>
        <xdr:to>
          <xdr:col>11</xdr:col>
          <xdr:colOff>704850</xdr:colOff>
          <xdr:row>20</xdr:row>
          <xdr:rowOff>142875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9525</xdr:rowOff>
        </xdr:from>
        <xdr:to>
          <xdr:col>11</xdr:col>
          <xdr:colOff>704850</xdr:colOff>
          <xdr:row>22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180975</xdr:rowOff>
        </xdr:from>
        <xdr:to>
          <xdr:col>11</xdr:col>
          <xdr:colOff>704850</xdr:colOff>
          <xdr:row>22</xdr:row>
          <xdr:rowOff>180975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9525</xdr:rowOff>
        </xdr:from>
        <xdr:to>
          <xdr:col>11</xdr:col>
          <xdr:colOff>581025</xdr:colOff>
          <xdr:row>43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未記入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10" Type="http://schemas.openxmlformats.org/officeDocument/2006/relationships/ctrlProp" Target="../ctrlProps/ctrlProp30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Z46"/>
  <sheetViews>
    <sheetView view="pageBreakPreview" topLeftCell="A25" zoomScale="115" zoomScaleNormal="100" zoomScaleSheetLayoutView="115" workbookViewId="0">
      <selection activeCell="Q40" sqref="Q40"/>
    </sheetView>
  </sheetViews>
  <sheetFormatPr defaultRowHeight="13.5" x14ac:dyDescent="0.15"/>
  <cols>
    <col min="1" max="8" width="2.625" customWidth="1"/>
    <col min="9" max="9" width="2.125" bestFit="1" customWidth="1"/>
    <col min="10" max="26" width="2.625" customWidth="1"/>
    <col min="27" max="27" width="2.125" customWidth="1"/>
    <col min="28" max="28" width="2.625" customWidth="1"/>
    <col min="29" max="29" width="2.125" customWidth="1"/>
    <col min="30" max="40" width="2.625" customWidth="1"/>
    <col min="41" max="41" width="1.875" customWidth="1"/>
    <col min="42" max="42" width="6.375" customWidth="1"/>
    <col min="45" max="45" width="11.25" bestFit="1" customWidth="1"/>
  </cols>
  <sheetData>
    <row r="1" spans="1:46" ht="33" customHeight="1" x14ac:dyDescent="0.15">
      <c r="A1" s="133" t="s">
        <v>75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2" t="s">
        <v>151</v>
      </c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4"/>
    </row>
    <row r="2" spans="1:46" ht="26.1" customHeight="1" x14ac:dyDescent="0.15">
      <c r="A2" s="163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5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4"/>
      <c r="AO2" s="2"/>
    </row>
    <row r="3" spans="1:46" ht="26.1" customHeight="1" x14ac:dyDescent="0.15">
      <c r="A3" s="150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  <c r="L3" s="166"/>
      <c r="M3" s="166"/>
      <c r="N3" s="166"/>
      <c r="O3" s="167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3"/>
    </row>
    <row r="4" spans="1:46" ht="26.1" customHeight="1" x14ac:dyDescent="0.15">
      <c r="A4" s="153"/>
      <c r="B4" s="154"/>
      <c r="C4" s="154"/>
      <c r="D4" s="154"/>
      <c r="E4" s="154"/>
      <c r="F4" s="154"/>
      <c r="G4" s="154"/>
      <c r="H4" s="154"/>
      <c r="I4" s="154"/>
      <c r="J4" s="154"/>
      <c r="K4" s="155"/>
      <c r="L4" s="137"/>
      <c r="M4" s="137"/>
      <c r="N4" s="137"/>
      <c r="O4" s="138"/>
      <c r="P4" s="142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3"/>
    </row>
    <row r="5" spans="1:46" ht="26.1" customHeight="1" x14ac:dyDescent="0.15">
      <c r="A5" s="139" t="s">
        <v>96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  <c r="L5" s="143"/>
      <c r="M5" s="143"/>
      <c r="N5" s="143"/>
      <c r="O5" s="143"/>
      <c r="P5" s="143"/>
      <c r="Q5" s="143"/>
      <c r="R5" s="143"/>
      <c r="S5" s="143"/>
      <c r="T5" s="143"/>
      <c r="U5" s="144"/>
      <c r="V5" s="145" t="s">
        <v>97</v>
      </c>
      <c r="W5" s="146"/>
      <c r="X5" s="146"/>
      <c r="Y5" s="146"/>
      <c r="Z5" s="146"/>
      <c r="AA5" s="146"/>
      <c r="AB5" s="147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9"/>
      <c r="AO5" s="3"/>
    </row>
    <row r="6" spans="1:46" ht="26.1" customHeight="1" x14ac:dyDescent="0.15">
      <c r="A6" s="134" t="s">
        <v>165</v>
      </c>
      <c r="B6" s="135"/>
      <c r="C6" s="135"/>
      <c r="D6" s="135"/>
      <c r="E6" s="135"/>
      <c r="F6" s="135"/>
      <c r="G6" s="135"/>
      <c r="H6" s="135"/>
      <c r="I6" s="135"/>
      <c r="J6" s="135"/>
      <c r="K6" s="136"/>
      <c r="L6" s="168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8"/>
      <c r="AJ6" s="159"/>
      <c r="AK6" s="160"/>
      <c r="AL6" s="160"/>
      <c r="AM6" s="160"/>
      <c r="AN6" s="160"/>
    </row>
    <row r="7" spans="1:46" ht="26.1" customHeight="1" x14ac:dyDescent="0.15">
      <c r="A7" s="169" t="s">
        <v>166</v>
      </c>
      <c r="B7" s="169"/>
      <c r="C7" s="169"/>
      <c r="D7" s="169"/>
      <c r="E7" s="169"/>
      <c r="F7" s="169"/>
      <c r="G7" s="169"/>
      <c r="H7" s="169"/>
      <c r="I7" s="169"/>
      <c r="J7" s="169"/>
      <c r="K7" s="170"/>
      <c r="L7" s="17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72"/>
      <c r="AJ7" s="161"/>
      <c r="AK7" s="162"/>
      <c r="AL7" s="162"/>
      <c r="AM7" s="162"/>
      <c r="AN7" s="162"/>
    </row>
    <row r="8" spans="1:46" ht="33" customHeight="1" x14ac:dyDescent="0.15">
      <c r="A8" s="140" t="s">
        <v>100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6" ht="23.1" customHeight="1" x14ac:dyDescent="0.15">
      <c r="A9" s="150" t="s">
        <v>156</v>
      </c>
      <c r="B9" s="151"/>
      <c r="C9" s="151"/>
      <c r="D9" s="152"/>
      <c r="E9" s="194">
        <v>0.25</v>
      </c>
      <c r="F9" s="195"/>
      <c r="G9" s="195"/>
      <c r="H9" s="195"/>
      <c r="I9" s="76" t="s">
        <v>63</v>
      </c>
      <c r="J9" s="63" t="str">
        <f>IF(ISBLANK(Q9),"",CEILING(Q9-L9,"1:00"))</f>
        <v/>
      </c>
      <c r="K9" s="48" t="s">
        <v>11</v>
      </c>
      <c r="L9" s="111"/>
      <c r="M9" s="113"/>
      <c r="N9" s="113"/>
      <c r="O9" s="113"/>
      <c r="P9" s="65" t="s">
        <v>13</v>
      </c>
      <c r="Q9" s="113"/>
      <c r="R9" s="113"/>
      <c r="S9" s="113"/>
      <c r="T9" s="114"/>
      <c r="U9" s="109" t="s">
        <v>136</v>
      </c>
      <c r="V9" s="110"/>
      <c r="W9" s="110"/>
      <c r="X9" s="110"/>
      <c r="Y9" s="110"/>
      <c r="Z9" s="110"/>
      <c r="AA9" s="110"/>
      <c r="AB9" s="110"/>
      <c r="AC9" s="64" t="s">
        <v>63</v>
      </c>
      <c r="AD9" s="49" t="str">
        <f>IF(ISBLANK(AK9),"",CEILING(AK9-AF9,"1:00"))</f>
        <v/>
      </c>
      <c r="AE9" s="49" t="s">
        <v>11</v>
      </c>
      <c r="AF9" s="111"/>
      <c r="AG9" s="113"/>
      <c r="AH9" s="113"/>
      <c r="AI9" s="113"/>
      <c r="AJ9" s="66" t="s">
        <v>12</v>
      </c>
      <c r="AK9" s="113"/>
      <c r="AL9" s="113"/>
      <c r="AM9" s="113"/>
      <c r="AN9" s="114"/>
      <c r="AQ9" s="25"/>
      <c r="AR9" s="25"/>
      <c r="AS9" s="25"/>
      <c r="AT9" s="26"/>
    </row>
    <row r="10" spans="1:46" ht="23.1" customHeight="1" x14ac:dyDescent="0.15">
      <c r="A10" s="191"/>
      <c r="B10" s="192"/>
      <c r="C10" s="192"/>
      <c r="D10" s="193"/>
      <c r="E10" s="194">
        <v>0.5</v>
      </c>
      <c r="F10" s="195"/>
      <c r="G10" s="195"/>
      <c r="H10" s="195"/>
      <c r="I10" s="76" t="s">
        <v>63</v>
      </c>
      <c r="J10" s="63" t="str">
        <f>IF(ISBLANK(Q10),"",CEILING(Q10-L10,"1:00"))</f>
        <v/>
      </c>
      <c r="K10" s="5" t="s">
        <v>11</v>
      </c>
      <c r="L10" s="111"/>
      <c r="M10" s="113"/>
      <c r="N10" s="113"/>
      <c r="O10" s="113"/>
      <c r="P10" s="65" t="s">
        <v>12</v>
      </c>
      <c r="Q10" s="113"/>
      <c r="R10" s="113"/>
      <c r="S10" s="113"/>
      <c r="T10" s="114"/>
      <c r="U10" s="109" t="s">
        <v>137</v>
      </c>
      <c r="V10" s="110"/>
      <c r="W10" s="110"/>
      <c r="X10" s="110"/>
      <c r="Y10" s="110"/>
      <c r="Z10" s="110"/>
      <c r="AA10" s="110"/>
      <c r="AB10" s="110"/>
      <c r="AC10" s="64" t="s">
        <v>63</v>
      </c>
      <c r="AD10" s="49" t="str">
        <f t="shared" ref="AD10:AD13" si="0">IF(ISBLANK(AK10),"",CEILING(AK10-AF10,"1:00"))</f>
        <v/>
      </c>
      <c r="AE10" s="49" t="s">
        <v>11</v>
      </c>
      <c r="AF10" s="111"/>
      <c r="AG10" s="113"/>
      <c r="AH10" s="113"/>
      <c r="AI10" s="113"/>
      <c r="AJ10" s="66" t="s">
        <v>12</v>
      </c>
      <c r="AK10" s="113"/>
      <c r="AL10" s="113"/>
      <c r="AM10" s="113"/>
      <c r="AN10" s="114"/>
      <c r="AQ10" s="24"/>
      <c r="AR10" s="27"/>
      <c r="AS10" s="27"/>
    </row>
    <row r="11" spans="1:46" ht="23.1" customHeight="1" x14ac:dyDescent="0.15">
      <c r="A11" s="191"/>
      <c r="B11" s="192"/>
      <c r="C11" s="192"/>
      <c r="D11" s="193"/>
      <c r="E11" s="145" t="s">
        <v>2</v>
      </c>
      <c r="F11" s="146"/>
      <c r="G11" s="146"/>
      <c r="H11" s="146"/>
      <c r="I11" s="76" t="s">
        <v>63</v>
      </c>
      <c r="J11" s="63" t="str">
        <f>IF(ISBLANK(Q11),"",CEILING(Q11-L11,"1:00"))</f>
        <v/>
      </c>
      <c r="K11" s="5" t="s">
        <v>11</v>
      </c>
      <c r="L11" s="111"/>
      <c r="M11" s="113"/>
      <c r="N11" s="113"/>
      <c r="O11" s="113"/>
      <c r="P11" s="65" t="s">
        <v>12</v>
      </c>
      <c r="Q11" s="113"/>
      <c r="R11" s="113"/>
      <c r="S11" s="113"/>
      <c r="T11" s="114"/>
      <c r="U11" s="109" t="s">
        <v>138</v>
      </c>
      <c r="V11" s="110"/>
      <c r="W11" s="110"/>
      <c r="X11" s="110"/>
      <c r="Y11" s="110"/>
      <c r="Z11" s="110"/>
      <c r="AA11" s="110"/>
      <c r="AB11" s="110"/>
      <c r="AC11" s="64" t="s">
        <v>63</v>
      </c>
      <c r="AD11" s="63" t="str">
        <f t="shared" si="0"/>
        <v/>
      </c>
      <c r="AE11" s="5" t="s">
        <v>11</v>
      </c>
      <c r="AF11" s="111"/>
      <c r="AG11" s="113"/>
      <c r="AH11" s="113"/>
      <c r="AI11" s="113"/>
      <c r="AJ11" s="66" t="s">
        <v>12</v>
      </c>
      <c r="AK11" s="113"/>
      <c r="AL11" s="113"/>
      <c r="AM11" s="113"/>
      <c r="AN11" s="114"/>
    </row>
    <row r="12" spans="1:46" ht="23.1" customHeight="1" x14ac:dyDescent="0.15">
      <c r="A12" s="153"/>
      <c r="B12" s="154"/>
      <c r="C12" s="154"/>
      <c r="D12" s="155"/>
      <c r="E12" s="145" t="s">
        <v>124</v>
      </c>
      <c r="F12" s="146"/>
      <c r="G12" s="146"/>
      <c r="H12" s="146"/>
      <c r="I12" s="76" t="s">
        <v>63</v>
      </c>
      <c r="J12" s="63" t="str">
        <f t="shared" ref="J12:J36" si="1">IF(ISBLANK(Q12),"",CEILING(Q12-L12,"1:00"))</f>
        <v/>
      </c>
      <c r="K12" s="5" t="s">
        <v>11</v>
      </c>
      <c r="L12" s="111"/>
      <c r="M12" s="113"/>
      <c r="N12" s="113"/>
      <c r="O12" s="113"/>
      <c r="P12" s="65" t="s">
        <v>12</v>
      </c>
      <c r="Q12" s="113"/>
      <c r="R12" s="113"/>
      <c r="S12" s="113"/>
      <c r="T12" s="114"/>
      <c r="U12" s="109" t="s">
        <v>139</v>
      </c>
      <c r="V12" s="110"/>
      <c r="W12" s="110"/>
      <c r="X12" s="110"/>
      <c r="Y12" s="110"/>
      <c r="Z12" s="110"/>
      <c r="AA12" s="110"/>
      <c r="AB12" s="110"/>
      <c r="AC12" s="64" t="s">
        <v>63</v>
      </c>
      <c r="AD12" s="79" t="str">
        <f t="shared" si="0"/>
        <v/>
      </c>
      <c r="AE12" s="48" t="s">
        <v>11</v>
      </c>
      <c r="AF12" s="111"/>
      <c r="AG12" s="113"/>
      <c r="AH12" s="113"/>
      <c r="AI12" s="113"/>
      <c r="AJ12" s="66" t="s">
        <v>12</v>
      </c>
      <c r="AK12" s="113"/>
      <c r="AL12" s="113"/>
      <c r="AM12" s="113"/>
      <c r="AN12" s="114"/>
    </row>
    <row r="13" spans="1:46" ht="23.1" customHeight="1" x14ac:dyDescent="0.15">
      <c r="A13" s="109" t="s">
        <v>123</v>
      </c>
      <c r="B13" s="110"/>
      <c r="C13" s="110"/>
      <c r="D13" s="110"/>
      <c r="E13" s="110"/>
      <c r="F13" s="110"/>
      <c r="G13" s="110"/>
      <c r="H13" s="110"/>
      <c r="I13" s="76" t="s">
        <v>63</v>
      </c>
      <c r="J13" s="63" t="str">
        <f t="shared" si="1"/>
        <v/>
      </c>
      <c r="K13" s="5" t="s">
        <v>11</v>
      </c>
      <c r="L13" s="111"/>
      <c r="M13" s="113"/>
      <c r="N13" s="113"/>
      <c r="O13" s="113"/>
      <c r="P13" s="65" t="s">
        <v>12</v>
      </c>
      <c r="Q13" s="113"/>
      <c r="R13" s="113"/>
      <c r="S13" s="113"/>
      <c r="T13" s="114"/>
      <c r="U13" s="109" t="s">
        <v>167</v>
      </c>
      <c r="V13" s="110"/>
      <c r="W13" s="110"/>
      <c r="X13" s="110"/>
      <c r="Y13" s="110"/>
      <c r="Z13" s="110"/>
      <c r="AA13" s="110"/>
      <c r="AB13" s="110"/>
      <c r="AC13" s="64" t="s">
        <v>63</v>
      </c>
      <c r="AD13" s="79" t="str">
        <f t="shared" si="0"/>
        <v/>
      </c>
      <c r="AE13" s="48" t="s">
        <v>11</v>
      </c>
      <c r="AF13" s="111"/>
      <c r="AG13" s="113"/>
      <c r="AH13" s="113"/>
      <c r="AI13" s="113"/>
      <c r="AJ13" s="66" t="s">
        <v>12</v>
      </c>
      <c r="AK13" s="113"/>
      <c r="AL13" s="113"/>
      <c r="AM13" s="113"/>
      <c r="AN13" s="114"/>
    </row>
    <row r="14" spans="1:46" ht="23.1" customHeight="1" thickBot="1" x14ac:dyDescent="0.2">
      <c r="A14" s="198" t="s">
        <v>122</v>
      </c>
      <c r="B14" s="199"/>
      <c r="C14" s="199"/>
      <c r="D14" s="199"/>
      <c r="E14" s="199"/>
      <c r="F14" s="199"/>
      <c r="G14" s="199"/>
      <c r="H14" s="199"/>
      <c r="I14" s="83" t="s">
        <v>63</v>
      </c>
      <c r="J14" s="79" t="str">
        <f t="shared" si="1"/>
        <v/>
      </c>
      <c r="K14" s="48" t="s">
        <v>11</v>
      </c>
      <c r="L14" s="200"/>
      <c r="M14" s="130"/>
      <c r="N14" s="130"/>
      <c r="O14" s="130"/>
      <c r="P14" s="94" t="s">
        <v>12</v>
      </c>
      <c r="Q14" s="130"/>
      <c r="R14" s="130"/>
      <c r="S14" s="130"/>
      <c r="T14" s="131"/>
      <c r="U14" s="109" t="s">
        <v>140</v>
      </c>
      <c r="V14" s="110"/>
      <c r="W14" s="110"/>
      <c r="X14" s="110"/>
      <c r="Y14" s="110"/>
      <c r="Z14" s="110"/>
      <c r="AA14" s="110"/>
      <c r="AB14" s="110"/>
      <c r="AC14" s="64" t="s">
        <v>63</v>
      </c>
      <c r="AD14" s="79" t="str">
        <f t="shared" ref="AD14" si="2">IF(ISBLANK(AK14),"",CEILING(AK14-AF14,"1:00"))</f>
        <v/>
      </c>
      <c r="AE14" s="48" t="s">
        <v>11</v>
      </c>
      <c r="AF14" s="111"/>
      <c r="AG14" s="113"/>
      <c r="AH14" s="113"/>
      <c r="AI14" s="113"/>
      <c r="AJ14" s="66" t="s">
        <v>12</v>
      </c>
      <c r="AK14" s="113"/>
      <c r="AL14" s="113"/>
      <c r="AM14" s="113"/>
      <c r="AN14" s="114"/>
    </row>
    <row r="15" spans="1:46" ht="23.1" customHeight="1" thickTop="1" x14ac:dyDescent="0.15">
      <c r="A15" s="128" t="s">
        <v>157</v>
      </c>
      <c r="B15" s="129"/>
      <c r="C15" s="129"/>
      <c r="D15" s="129"/>
      <c r="E15" s="129"/>
      <c r="F15" s="129"/>
      <c r="G15" s="129"/>
      <c r="H15" s="129"/>
      <c r="I15" s="88" t="s">
        <v>63</v>
      </c>
      <c r="J15" s="89" t="str">
        <f t="shared" si="1"/>
        <v/>
      </c>
      <c r="K15" s="90" t="s">
        <v>11</v>
      </c>
      <c r="L15" s="177"/>
      <c r="M15" s="173"/>
      <c r="N15" s="173"/>
      <c r="O15" s="173"/>
      <c r="P15" s="87" t="s">
        <v>12</v>
      </c>
      <c r="Q15" s="173"/>
      <c r="R15" s="173"/>
      <c r="S15" s="173"/>
      <c r="T15" s="174"/>
      <c r="U15" s="109" t="s">
        <v>141</v>
      </c>
      <c r="V15" s="110"/>
      <c r="W15" s="110"/>
      <c r="X15" s="110"/>
      <c r="Y15" s="110"/>
      <c r="Z15" s="110"/>
      <c r="AA15" s="110"/>
      <c r="AB15" s="110"/>
      <c r="AC15" s="64" t="s">
        <v>63</v>
      </c>
      <c r="AD15" s="79" t="str">
        <f t="shared" ref="AD15" si="3">IF(ISBLANK(AK15),"",CEILING(AK15-AF15,"1:00"))</f>
        <v/>
      </c>
      <c r="AE15" s="48" t="s">
        <v>11</v>
      </c>
      <c r="AF15" s="111"/>
      <c r="AG15" s="113"/>
      <c r="AH15" s="113"/>
      <c r="AI15" s="113"/>
      <c r="AJ15" s="66" t="s">
        <v>12</v>
      </c>
      <c r="AK15" s="113"/>
      <c r="AL15" s="113"/>
      <c r="AM15" s="113"/>
      <c r="AN15" s="114"/>
    </row>
    <row r="16" spans="1:46" ht="23.1" customHeight="1" x14ac:dyDescent="0.15">
      <c r="A16" s="125" t="s">
        <v>162</v>
      </c>
      <c r="B16" s="110"/>
      <c r="C16" s="110"/>
      <c r="D16" s="110"/>
      <c r="E16" s="110"/>
      <c r="F16" s="110"/>
      <c r="G16" s="110"/>
      <c r="H16" s="110"/>
      <c r="I16" s="76" t="s">
        <v>63</v>
      </c>
      <c r="J16" s="63" t="str">
        <f>IF(ISBLANK(Q16),"",CEILING(Q16-L16,"1:00"))</f>
        <v/>
      </c>
      <c r="K16" s="5" t="s">
        <v>11</v>
      </c>
      <c r="L16" s="111"/>
      <c r="M16" s="113"/>
      <c r="N16" s="113"/>
      <c r="O16" s="113"/>
      <c r="P16" s="65" t="s">
        <v>12</v>
      </c>
      <c r="Q16" s="113"/>
      <c r="R16" s="113"/>
      <c r="S16" s="113"/>
      <c r="T16" s="114"/>
      <c r="U16" s="110" t="s">
        <v>143</v>
      </c>
      <c r="V16" s="110"/>
      <c r="W16" s="110"/>
      <c r="X16" s="110"/>
      <c r="Y16" s="110"/>
      <c r="Z16" s="110"/>
      <c r="AA16" s="110"/>
      <c r="AB16" s="110"/>
      <c r="AC16" s="64" t="s">
        <v>63</v>
      </c>
      <c r="AD16" s="79" t="str">
        <f t="shared" ref="AD16" si="4">IF(ISBLANK(AK16),"",CEILING(AK16-AF16,"1:00"))</f>
        <v/>
      </c>
      <c r="AE16" s="48" t="s">
        <v>11</v>
      </c>
      <c r="AF16" s="111"/>
      <c r="AG16" s="113"/>
      <c r="AH16" s="113"/>
      <c r="AI16" s="113"/>
      <c r="AJ16" s="66" t="s">
        <v>12</v>
      </c>
      <c r="AK16" s="113"/>
      <c r="AL16" s="113"/>
      <c r="AM16" s="113"/>
      <c r="AN16" s="114"/>
    </row>
    <row r="17" spans="1:52" ht="23.1" customHeight="1" x14ac:dyDescent="0.15">
      <c r="A17" s="125" t="s">
        <v>163</v>
      </c>
      <c r="B17" s="110"/>
      <c r="C17" s="110"/>
      <c r="D17" s="110"/>
      <c r="E17" s="110"/>
      <c r="F17" s="110"/>
      <c r="G17" s="110"/>
      <c r="H17" s="110"/>
      <c r="I17" s="76" t="s">
        <v>63</v>
      </c>
      <c r="J17" s="63" t="str">
        <f t="shared" si="1"/>
        <v/>
      </c>
      <c r="K17" s="5" t="s">
        <v>11</v>
      </c>
      <c r="L17" s="111"/>
      <c r="M17" s="113"/>
      <c r="N17" s="113"/>
      <c r="O17" s="113"/>
      <c r="P17" s="65" t="s">
        <v>12</v>
      </c>
      <c r="Q17" s="113"/>
      <c r="R17" s="113"/>
      <c r="S17" s="113"/>
      <c r="T17" s="114"/>
      <c r="U17" s="110" t="s">
        <v>144</v>
      </c>
      <c r="V17" s="110"/>
      <c r="W17" s="110"/>
      <c r="X17" s="110"/>
      <c r="Y17" s="110"/>
      <c r="Z17" s="110"/>
      <c r="AA17" s="110"/>
      <c r="AB17" s="110"/>
      <c r="AC17" s="64" t="s">
        <v>63</v>
      </c>
      <c r="AD17" s="79" t="str">
        <f t="shared" ref="AD17" si="5">IF(ISBLANK(AK17),"",CEILING(AK17-AF17,"1:00"))</f>
        <v/>
      </c>
      <c r="AE17" s="48" t="s">
        <v>11</v>
      </c>
      <c r="AF17" s="111"/>
      <c r="AG17" s="113"/>
      <c r="AH17" s="113"/>
      <c r="AI17" s="113"/>
      <c r="AJ17" s="66" t="s">
        <v>12</v>
      </c>
      <c r="AK17" s="113"/>
      <c r="AL17" s="113"/>
      <c r="AM17" s="113"/>
      <c r="AN17" s="114"/>
    </row>
    <row r="18" spans="1:52" ht="23.1" customHeight="1" thickBot="1" x14ac:dyDescent="0.2">
      <c r="A18" s="126" t="s">
        <v>126</v>
      </c>
      <c r="B18" s="127"/>
      <c r="C18" s="127"/>
      <c r="D18" s="127"/>
      <c r="E18" s="127"/>
      <c r="F18" s="127"/>
      <c r="G18" s="127"/>
      <c r="H18" s="127"/>
      <c r="I18" s="91" t="s">
        <v>63</v>
      </c>
      <c r="J18" s="92" t="str">
        <f t="shared" si="1"/>
        <v/>
      </c>
      <c r="K18" s="93" t="s">
        <v>11</v>
      </c>
      <c r="L18" s="111"/>
      <c r="M18" s="113"/>
      <c r="N18" s="113"/>
      <c r="O18" s="113"/>
      <c r="P18" s="94" t="s">
        <v>12</v>
      </c>
      <c r="Q18" s="113"/>
      <c r="R18" s="113"/>
      <c r="S18" s="113"/>
      <c r="T18" s="114"/>
      <c r="U18" s="201" t="s">
        <v>145</v>
      </c>
      <c r="V18" s="201"/>
      <c r="W18" s="201"/>
      <c r="X18" s="201"/>
      <c r="Y18" s="201"/>
      <c r="Z18" s="201"/>
      <c r="AA18" s="201"/>
      <c r="AB18" s="201"/>
      <c r="AC18" s="64" t="s">
        <v>63</v>
      </c>
      <c r="AD18" s="79" t="str">
        <f t="shared" ref="AD18" si="6">IF(ISBLANK(AK18),"",CEILING(AK18-AF18,"1:00"))</f>
        <v/>
      </c>
      <c r="AE18" s="48" t="s">
        <v>11</v>
      </c>
      <c r="AF18" s="111"/>
      <c r="AG18" s="113"/>
      <c r="AH18" s="113"/>
      <c r="AI18" s="113"/>
      <c r="AJ18" s="66" t="s">
        <v>12</v>
      </c>
      <c r="AK18" s="113"/>
      <c r="AL18" s="113"/>
      <c r="AM18" s="113"/>
      <c r="AN18" s="114"/>
    </row>
    <row r="19" spans="1:52" ht="23.1" customHeight="1" thickTop="1" thickBot="1" x14ac:dyDescent="0.2">
      <c r="A19" s="181" t="s">
        <v>125</v>
      </c>
      <c r="B19" s="182"/>
      <c r="C19" s="182"/>
      <c r="D19" s="182"/>
      <c r="E19" s="182"/>
      <c r="F19" s="182"/>
      <c r="G19" s="182"/>
      <c r="H19" s="182"/>
      <c r="I19" s="84" t="s">
        <v>63</v>
      </c>
      <c r="J19" s="85" t="str">
        <f t="shared" si="1"/>
        <v/>
      </c>
      <c r="K19" s="86" t="s">
        <v>11</v>
      </c>
      <c r="L19" s="111"/>
      <c r="M19" s="113"/>
      <c r="N19" s="113"/>
      <c r="O19" s="113"/>
      <c r="P19" s="87" t="s">
        <v>12</v>
      </c>
      <c r="Q19" s="113"/>
      <c r="R19" s="113"/>
      <c r="S19" s="113"/>
      <c r="T19" s="114"/>
      <c r="U19" s="123" t="s">
        <v>110</v>
      </c>
      <c r="V19" s="123"/>
      <c r="W19" s="123"/>
      <c r="X19" s="123"/>
      <c r="Y19" s="123"/>
      <c r="Z19" s="123"/>
      <c r="AA19" s="123"/>
      <c r="AB19" s="123"/>
      <c r="AC19" s="78" t="s">
        <v>63</v>
      </c>
      <c r="AD19" s="79" t="str">
        <f t="shared" ref="AD19" si="7">IF(ISBLANK(AK19),"",CEILING(AK19-AF19,"1:00"))</f>
        <v/>
      </c>
      <c r="AE19" s="48" t="s">
        <v>11</v>
      </c>
      <c r="AF19" s="111"/>
      <c r="AG19" s="113"/>
      <c r="AH19" s="113"/>
      <c r="AI19" s="113"/>
      <c r="AJ19" s="77" t="s">
        <v>12</v>
      </c>
      <c r="AK19" s="113"/>
      <c r="AL19" s="113"/>
      <c r="AM19" s="113"/>
      <c r="AN19" s="114"/>
      <c r="AQ19" s="122"/>
      <c r="AR19" s="122"/>
      <c r="AS19" s="122"/>
      <c r="AT19" s="122"/>
      <c r="AU19" s="122"/>
      <c r="AV19" s="122"/>
      <c r="AW19" s="122"/>
      <c r="AX19" s="72"/>
      <c r="AY19" s="73"/>
      <c r="AZ19" s="74"/>
    </row>
    <row r="20" spans="1:52" ht="23.1" customHeight="1" x14ac:dyDescent="0.15">
      <c r="A20" s="196" t="s">
        <v>109</v>
      </c>
      <c r="B20" s="197"/>
      <c r="C20" s="197"/>
      <c r="D20" s="197"/>
      <c r="E20" s="197"/>
      <c r="F20" s="197"/>
      <c r="G20" s="197"/>
      <c r="H20" s="197"/>
      <c r="I20" s="76" t="s">
        <v>63</v>
      </c>
      <c r="J20" s="63" t="str">
        <f t="shared" si="1"/>
        <v/>
      </c>
      <c r="K20" s="48" t="s">
        <v>11</v>
      </c>
      <c r="L20" s="111"/>
      <c r="M20" s="113"/>
      <c r="N20" s="113"/>
      <c r="O20" s="113"/>
      <c r="P20" s="65" t="s">
        <v>12</v>
      </c>
      <c r="Q20" s="113"/>
      <c r="R20" s="113"/>
      <c r="S20" s="113"/>
      <c r="T20" s="114"/>
      <c r="U20" s="188" t="s">
        <v>147</v>
      </c>
      <c r="V20" s="189"/>
      <c r="W20" s="189"/>
      <c r="X20" s="189"/>
      <c r="Y20" s="189"/>
      <c r="Z20" s="189"/>
      <c r="AA20" s="189"/>
      <c r="AB20" s="189"/>
      <c r="AC20" s="96" t="s">
        <v>63</v>
      </c>
      <c r="AD20" s="97" t="str">
        <f t="shared" ref="AD20" si="8">IF(ISBLANK(AK20),"",CEILING(AK20-AF20,"1:00"))</f>
        <v/>
      </c>
      <c r="AE20" s="98" t="s">
        <v>11</v>
      </c>
      <c r="AF20" s="111"/>
      <c r="AG20" s="113"/>
      <c r="AH20" s="113"/>
      <c r="AI20" s="113"/>
      <c r="AJ20" s="82" t="s">
        <v>12</v>
      </c>
      <c r="AK20" s="113"/>
      <c r="AL20" s="113"/>
      <c r="AM20" s="113"/>
      <c r="AN20" s="114"/>
      <c r="AQ20" s="122"/>
      <c r="AR20" s="122"/>
      <c r="AS20" s="122"/>
      <c r="AT20" s="122"/>
      <c r="AU20" s="122"/>
      <c r="AV20" s="122"/>
      <c r="AW20" s="122"/>
      <c r="AX20" s="72"/>
      <c r="AY20" s="73"/>
      <c r="AZ20" s="74"/>
    </row>
    <row r="21" spans="1:52" ht="23.1" customHeight="1" x14ac:dyDescent="0.15">
      <c r="A21" s="196" t="s">
        <v>127</v>
      </c>
      <c r="B21" s="197"/>
      <c r="C21" s="197"/>
      <c r="D21" s="197"/>
      <c r="E21" s="197"/>
      <c r="F21" s="197"/>
      <c r="G21" s="197"/>
      <c r="H21" s="197"/>
      <c r="I21" s="76" t="s">
        <v>63</v>
      </c>
      <c r="J21" s="63" t="str">
        <f>IF(ISBLANK(Q21),"",CEILING(Q21-L21,"1:00"))</f>
        <v/>
      </c>
      <c r="K21" s="48" t="s">
        <v>11</v>
      </c>
      <c r="L21" s="111"/>
      <c r="M21" s="113"/>
      <c r="N21" s="113"/>
      <c r="O21" s="113"/>
      <c r="P21" s="65" t="s">
        <v>12</v>
      </c>
      <c r="Q21" s="113"/>
      <c r="R21" s="113"/>
      <c r="S21" s="113"/>
      <c r="T21" s="114"/>
      <c r="U21" s="176" t="s">
        <v>148</v>
      </c>
      <c r="V21" s="166"/>
      <c r="W21" s="166"/>
      <c r="X21" s="166"/>
      <c r="Y21" s="166"/>
      <c r="Z21" s="166"/>
      <c r="AA21" s="166"/>
      <c r="AB21" s="166"/>
      <c r="AC21" s="78" t="s">
        <v>63</v>
      </c>
      <c r="AD21" s="79" t="str">
        <f t="shared" ref="AD21" si="9">IF(ISBLANK(AK21),"",CEILING(AK21-AF21,"1:00"))</f>
        <v/>
      </c>
      <c r="AE21" s="48" t="s">
        <v>11</v>
      </c>
      <c r="AF21" s="111"/>
      <c r="AG21" s="113"/>
      <c r="AH21" s="113"/>
      <c r="AI21" s="113"/>
      <c r="AJ21" s="77" t="s">
        <v>12</v>
      </c>
      <c r="AK21" s="113"/>
      <c r="AL21" s="113"/>
      <c r="AM21" s="113"/>
      <c r="AN21" s="114"/>
      <c r="AQ21" s="71"/>
      <c r="AR21" s="71"/>
      <c r="AS21" s="71"/>
      <c r="AT21" s="71"/>
      <c r="AU21" s="71"/>
      <c r="AV21" s="71"/>
      <c r="AW21" s="71"/>
      <c r="AX21" s="72"/>
      <c r="AY21" s="73"/>
      <c r="AZ21" s="74"/>
    </row>
    <row r="22" spans="1:52" ht="23.1" customHeight="1" x14ac:dyDescent="0.15">
      <c r="A22" s="109" t="s">
        <v>128</v>
      </c>
      <c r="B22" s="110"/>
      <c r="C22" s="110"/>
      <c r="D22" s="110"/>
      <c r="E22" s="110"/>
      <c r="F22" s="110"/>
      <c r="G22" s="110"/>
      <c r="H22" s="110"/>
      <c r="I22" s="76" t="s">
        <v>63</v>
      </c>
      <c r="J22" s="63" t="str">
        <f t="shared" si="1"/>
        <v/>
      </c>
      <c r="K22" s="5" t="s">
        <v>11</v>
      </c>
      <c r="L22" s="111"/>
      <c r="M22" s="113"/>
      <c r="N22" s="113"/>
      <c r="O22" s="113"/>
      <c r="P22" s="65" t="s">
        <v>12</v>
      </c>
      <c r="Q22" s="113"/>
      <c r="R22" s="113"/>
      <c r="S22" s="113"/>
      <c r="T22" s="114"/>
      <c r="U22" s="205" t="s">
        <v>6</v>
      </c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111"/>
      <c r="AG22" s="113"/>
      <c r="AH22" s="113"/>
      <c r="AI22" s="113"/>
      <c r="AJ22" s="95" t="s">
        <v>12</v>
      </c>
      <c r="AK22" s="113"/>
      <c r="AL22" s="113"/>
      <c r="AM22" s="113"/>
      <c r="AN22" s="114"/>
      <c r="AQ22" s="71"/>
      <c r="AR22" s="71"/>
      <c r="AS22" s="71"/>
      <c r="AT22" s="71"/>
      <c r="AU22" s="71"/>
      <c r="AV22" s="71"/>
      <c r="AW22" s="71"/>
      <c r="AX22" s="72"/>
      <c r="AY22" s="73"/>
      <c r="AZ22" s="74"/>
    </row>
    <row r="23" spans="1:52" ht="23.1" customHeight="1" x14ac:dyDescent="0.15">
      <c r="A23" s="109" t="s">
        <v>129</v>
      </c>
      <c r="B23" s="110"/>
      <c r="C23" s="110"/>
      <c r="D23" s="110"/>
      <c r="E23" s="110"/>
      <c r="F23" s="110"/>
      <c r="G23" s="110"/>
      <c r="H23" s="110"/>
      <c r="I23" s="76" t="s">
        <v>63</v>
      </c>
      <c r="J23" s="63" t="str">
        <f t="shared" si="1"/>
        <v/>
      </c>
      <c r="K23" s="5" t="s">
        <v>11</v>
      </c>
      <c r="L23" s="111"/>
      <c r="M23" s="113"/>
      <c r="N23" s="113"/>
      <c r="O23" s="113"/>
      <c r="P23" s="65" t="s">
        <v>12</v>
      </c>
      <c r="Q23" s="113"/>
      <c r="R23" s="113"/>
      <c r="S23" s="113"/>
      <c r="T23" s="114"/>
      <c r="U23" s="175" t="s">
        <v>3</v>
      </c>
      <c r="V23" s="146"/>
      <c r="W23" s="146"/>
      <c r="X23" s="146"/>
      <c r="Y23" s="146"/>
      <c r="Z23" s="146"/>
      <c r="AA23" s="146"/>
      <c r="AB23" s="146"/>
      <c r="AC23" s="146"/>
      <c r="AD23" s="146"/>
      <c r="AE23" s="147"/>
      <c r="AF23" s="111"/>
      <c r="AG23" s="113"/>
      <c r="AH23" s="113"/>
      <c r="AI23" s="113"/>
      <c r="AJ23" s="66" t="s">
        <v>12</v>
      </c>
      <c r="AK23" s="113"/>
      <c r="AL23" s="113"/>
      <c r="AM23" s="113"/>
      <c r="AN23" s="114"/>
      <c r="AQ23" s="122"/>
      <c r="AR23" s="122"/>
      <c r="AS23" s="122"/>
      <c r="AT23" s="122"/>
      <c r="AU23" s="122"/>
      <c r="AV23" s="122"/>
      <c r="AW23" s="122"/>
      <c r="AX23" s="72"/>
      <c r="AY23" s="73"/>
      <c r="AZ23" s="74"/>
    </row>
    <row r="24" spans="1:52" ht="23.1" customHeight="1" x14ac:dyDescent="0.15">
      <c r="A24" s="109" t="s">
        <v>130</v>
      </c>
      <c r="B24" s="110"/>
      <c r="C24" s="110"/>
      <c r="D24" s="110"/>
      <c r="E24" s="110"/>
      <c r="F24" s="110"/>
      <c r="G24" s="110"/>
      <c r="H24" s="110"/>
      <c r="I24" s="76" t="s">
        <v>63</v>
      </c>
      <c r="J24" s="63" t="str">
        <f t="shared" si="1"/>
        <v/>
      </c>
      <c r="K24" s="5" t="s">
        <v>11</v>
      </c>
      <c r="L24" s="111"/>
      <c r="M24" s="113"/>
      <c r="N24" s="113"/>
      <c r="O24" s="113"/>
      <c r="P24" s="65" t="s">
        <v>12</v>
      </c>
      <c r="Q24" s="113"/>
      <c r="R24" s="113"/>
      <c r="S24" s="113"/>
      <c r="T24" s="114"/>
      <c r="U24" s="175" t="s">
        <v>94</v>
      </c>
      <c r="V24" s="146"/>
      <c r="W24" s="146"/>
      <c r="X24" s="146"/>
      <c r="Y24" s="146"/>
      <c r="Z24" s="146"/>
      <c r="AA24" s="69" t="s">
        <v>63</v>
      </c>
      <c r="AB24" s="148"/>
      <c r="AC24" s="148"/>
      <c r="AD24" s="148"/>
      <c r="AE24" s="70" t="s">
        <v>132</v>
      </c>
      <c r="AF24" s="111"/>
      <c r="AG24" s="113"/>
      <c r="AH24" s="113"/>
      <c r="AI24" s="113"/>
      <c r="AJ24" s="66" t="s">
        <v>12</v>
      </c>
      <c r="AK24" s="113"/>
      <c r="AL24" s="113"/>
      <c r="AM24" s="113"/>
      <c r="AN24" s="114"/>
    </row>
    <row r="25" spans="1:52" ht="23.1" customHeight="1" thickBot="1" x14ac:dyDescent="0.2">
      <c r="A25" s="109" t="s">
        <v>131</v>
      </c>
      <c r="B25" s="110"/>
      <c r="C25" s="110"/>
      <c r="D25" s="110"/>
      <c r="E25" s="110"/>
      <c r="F25" s="110"/>
      <c r="G25" s="110"/>
      <c r="H25" s="110"/>
      <c r="I25" s="76" t="s">
        <v>63</v>
      </c>
      <c r="J25" s="63" t="str">
        <f t="shared" si="1"/>
        <v/>
      </c>
      <c r="K25" s="5" t="s">
        <v>11</v>
      </c>
      <c r="L25" s="111"/>
      <c r="M25" s="113"/>
      <c r="N25" s="113"/>
      <c r="O25" s="113"/>
      <c r="P25" s="65" t="s">
        <v>12</v>
      </c>
      <c r="Q25" s="113"/>
      <c r="R25" s="113"/>
      <c r="S25" s="113"/>
      <c r="T25" s="114"/>
      <c r="U25" s="202" t="s">
        <v>98</v>
      </c>
      <c r="V25" s="203"/>
      <c r="W25" s="203"/>
      <c r="X25" s="203"/>
      <c r="Y25" s="203"/>
      <c r="Z25" s="203"/>
      <c r="AA25" s="203"/>
      <c r="AB25" s="203"/>
      <c r="AC25" s="203"/>
      <c r="AD25" s="203"/>
      <c r="AE25" s="204"/>
      <c r="AF25" s="111"/>
      <c r="AG25" s="113"/>
      <c r="AH25" s="113"/>
      <c r="AI25" s="113"/>
      <c r="AJ25" s="99" t="s">
        <v>12</v>
      </c>
      <c r="AK25" s="113"/>
      <c r="AL25" s="113"/>
      <c r="AM25" s="113"/>
      <c r="AN25" s="114"/>
    </row>
    <row r="26" spans="1:52" ht="21.75" customHeight="1" thickBot="1" x14ac:dyDescent="0.2">
      <c r="A26" s="124" t="s">
        <v>142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52" ht="23.1" customHeight="1" x14ac:dyDescent="0.15">
      <c r="A27" s="109" t="s">
        <v>111</v>
      </c>
      <c r="B27" s="110"/>
      <c r="C27" s="110"/>
      <c r="D27" s="110"/>
      <c r="E27" s="110"/>
      <c r="F27" s="110"/>
      <c r="G27" s="110"/>
      <c r="H27" s="110"/>
      <c r="I27" s="75" t="s">
        <v>63</v>
      </c>
      <c r="J27" s="63" t="str">
        <f t="shared" si="1"/>
        <v/>
      </c>
      <c r="K27" s="5" t="s">
        <v>11</v>
      </c>
      <c r="L27" s="111"/>
      <c r="M27" s="113"/>
      <c r="N27" s="113"/>
      <c r="O27" s="113"/>
      <c r="P27" s="65" t="s">
        <v>12</v>
      </c>
      <c r="Q27" s="113"/>
      <c r="R27" s="113"/>
      <c r="S27" s="113"/>
      <c r="T27" s="114"/>
      <c r="U27" s="188" t="s">
        <v>7</v>
      </c>
      <c r="V27" s="189"/>
      <c r="W27" s="189"/>
      <c r="X27" s="189"/>
      <c r="Y27" s="189"/>
      <c r="Z27" s="189"/>
      <c r="AA27" s="189"/>
      <c r="AB27" s="189"/>
      <c r="AC27" s="189"/>
      <c r="AD27" s="189"/>
      <c r="AE27" s="190"/>
      <c r="AF27" s="111"/>
      <c r="AG27" s="113"/>
      <c r="AH27" s="113"/>
      <c r="AI27" s="113"/>
      <c r="AJ27" s="82" t="s">
        <v>12</v>
      </c>
      <c r="AK27" s="113"/>
      <c r="AL27" s="113"/>
      <c r="AM27" s="113"/>
      <c r="AN27" s="114"/>
    </row>
    <row r="28" spans="1:52" ht="23.1" customHeight="1" x14ac:dyDescent="0.15">
      <c r="A28" s="109" t="s">
        <v>112</v>
      </c>
      <c r="B28" s="110"/>
      <c r="C28" s="110"/>
      <c r="D28" s="110"/>
      <c r="E28" s="110"/>
      <c r="F28" s="110"/>
      <c r="G28" s="110"/>
      <c r="H28" s="110"/>
      <c r="I28" s="75" t="s">
        <v>63</v>
      </c>
      <c r="J28" s="63" t="str">
        <f t="shared" si="1"/>
        <v/>
      </c>
      <c r="K28" s="5" t="s">
        <v>11</v>
      </c>
      <c r="L28" s="111"/>
      <c r="M28" s="113"/>
      <c r="N28" s="113"/>
      <c r="O28" s="113"/>
      <c r="P28" s="65" t="s">
        <v>12</v>
      </c>
      <c r="Q28" s="113"/>
      <c r="R28" s="113"/>
      <c r="S28" s="113"/>
      <c r="T28" s="114"/>
      <c r="U28" s="175" t="s">
        <v>8</v>
      </c>
      <c r="V28" s="146"/>
      <c r="W28" s="146"/>
      <c r="X28" s="146"/>
      <c r="Y28" s="146"/>
      <c r="Z28" s="146"/>
      <c r="AA28" s="146"/>
      <c r="AB28" s="146"/>
      <c r="AC28" s="146"/>
      <c r="AD28" s="146"/>
      <c r="AE28" s="147"/>
      <c r="AF28" s="111"/>
      <c r="AG28" s="113"/>
      <c r="AH28" s="113"/>
      <c r="AI28" s="113"/>
      <c r="AJ28" s="66" t="s">
        <v>12</v>
      </c>
      <c r="AK28" s="113"/>
      <c r="AL28" s="113"/>
      <c r="AM28" s="113"/>
      <c r="AN28" s="114"/>
    </row>
    <row r="29" spans="1:52" ht="23.1" customHeight="1" x14ac:dyDescent="0.15">
      <c r="A29" s="109" t="s">
        <v>113</v>
      </c>
      <c r="B29" s="110"/>
      <c r="C29" s="110"/>
      <c r="D29" s="110"/>
      <c r="E29" s="110"/>
      <c r="F29" s="110"/>
      <c r="G29" s="110"/>
      <c r="H29" s="110"/>
      <c r="I29" s="75" t="s">
        <v>63</v>
      </c>
      <c r="J29" s="63" t="str">
        <f t="shared" si="1"/>
        <v/>
      </c>
      <c r="K29" s="5" t="s">
        <v>11</v>
      </c>
      <c r="L29" s="111"/>
      <c r="M29" s="113"/>
      <c r="N29" s="113"/>
      <c r="O29" s="113"/>
      <c r="P29" s="65" t="s">
        <v>12</v>
      </c>
      <c r="Q29" s="113"/>
      <c r="R29" s="113"/>
      <c r="S29" s="113"/>
      <c r="T29" s="114"/>
      <c r="U29" s="175" t="s">
        <v>9</v>
      </c>
      <c r="V29" s="146"/>
      <c r="W29" s="146"/>
      <c r="X29" s="146"/>
      <c r="Y29" s="146"/>
      <c r="Z29" s="146"/>
      <c r="AA29" s="146"/>
      <c r="AB29" s="146"/>
      <c r="AC29" s="146"/>
      <c r="AD29" s="146"/>
      <c r="AE29" s="147"/>
      <c r="AF29" s="111"/>
      <c r="AG29" s="113"/>
      <c r="AH29" s="113"/>
      <c r="AI29" s="113"/>
      <c r="AJ29" s="66" t="s">
        <v>12</v>
      </c>
      <c r="AK29" s="113"/>
      <c r="AL29" s="113"/>
      <c r="AM29" s="113"/>
      <c r="AN29" s="114"/>
    </row>
    <row r="30" spans="1:52" ht="23.1" customHeight="1" x14ac:dyDescent="0.15">
      <c r="A30" s="109" t="s">
        <v>114</v>
      </c>
      <c r="B30" s="110"/>
      <c r="C30" s="110"/>
      <c r="D30" s="110"/>
      <c r="E30" s="110"/>
      <c r="F30" s="110"/>
      <c r="G30" s="110"/>
      <c r="H30" s="110"/>
      <c r="I30" s="75" t="s">
        <v>63</v>
      </c>
      <c r="J30" s="63" t="str">
        <f t="shared" si="1"/>
        <v/>
      </c>
      <c r="K30" s="5" t="s">
        <v>11</v>
      </c>
      <c r="L30" s="111"/>
      <c r="M30" s="113"/>
      <c r="N30" s="113"/>
      <c r="O30" s="113"/>
      <c r="P30" s="65" t="s">
        <v>12</v>
      </c>
      <c r="Q30" s="113"/>
      <c r="R30" s="113"/>
      <c r="S30" s="113"/>
      <c r="T30" s="114"/>
      <c r="U30" s="176" t="s">
        <v>10</v>
      </c>
      <c r="V30" s="166"/>
      <c r="W30" s="166"/>
      <c r="X30" s="166"/>
      <c r="Y30" s="166"/>
      <c r="Z30" s="166"/>
      <c r="AA30" s="166"/>
      <c r="AB30" s="166"/>
      <c r="AC30" s="166"/>
      <c r="AD30" s="166"/>
      <c r="AE30" s="167"/>
      <c r="AF30" s="111"/>
      <c r="AG30" s="112"/>
      <c r="AH30" s="112"/>
      <c r="AI30" s="112"/>
      <c r="AJ30" s="66" t="s">
        <v>12</v>
      </c>
      <c r="AK30" s="113"/>
      <c r="AL30" s="113"/>
      <c r="AM30" s="113"/>
      <c r="AN30" s="114"/>
    </row>
    <row r="31" spans="1:52" ht="23.1" customHeight="1" x14ac:dyDescent="0.15">
      <c r="A31" s="109" t="s">
        <v>115</v>
      </c>
      <c r="B31" s="110"/>
      <c r="C31" s="110"/>
      <c r="D31" s="110"/>
      <c r="E31" s="110"/>
      <c r="F31" s="110"/>
      <c r="G31" s="110"/>
      <c r="H31" s="110"/>
      <c r="I31" s="75" t="s">
        <v>63</v>
      </c>
      <c r="J31" s="63" t="str">
        <f t="shared" si="1"/>
        <v/>
      </c>
      <c r="K31" s="5" t="s">
        <v>11</v>
      </c>
      <c r="L31" s="111"/>
      <c r="M31" s="113"/>
      <c r="N31" s="113"/>
      <c r="O31" s="113"/>
      <c r="P31" s="65" t="s">
        <v>12</v>
      </c>
      <c r="Q31" s="113"/>
      <c r="R31" s="113"/>
      <c r="S31" s="113"/>
      <c r="T31" s="114"/>
      <c r="U31" s="175" t="s">
        <v>4</v>
      </c>
      <c r="V31" s="146"/>
      <c r="W31" s="146"/>
      <c r="X31" s="146"/>
      <c r="Y31" s="146"/>
      <c r="Z31" s="146"/>
      <c r="AA31" s="146"/>
      <c r="AB31" s="146"/>
      <c r="AC31" s="146"/>
      <c r="AD31" s="146"/>
      <c r="AE31" s="147"/>
      <c r="AF31" s="111"/>
      <c r="AG31" s="113"/>
      <c r="AH31" s="113"/>
      <c r="AI31" s="113"/>
      <c r="AJ31" s="66" t="s">
        <v>12</v>
      </c>
      <c r="AK31" s="113"/>
      <c r="AL31" s="113"/>
      <c r="AM31" s="113"/>
      <c r="AN31" s="114"/>
    </row>
    <row r="32" spans="1:52" ht="23.1" customHeight="1" x14ac:dyDescent="0.15">
      <c r="A32" s="109" t="s">
        <v>116</v>
      </c>
      <c r="B32" s="110"/>
      <c r="C32" s="110"/>
      <c r="D32" s="110"/>
      <c r="E32" s="110"/>
      <c r="F32" s="110"/>
      <c r="G32" s="110"/>
      <c r="H32" s="110"/>
      <c r="I32" s="75" t="s">
        <v>63</v>
      </c>
      <c r="J32" s="63" t="str">
        <f t="shared" si="1"/>
        <v/>
      </c>
      <c r="K32" s="5" t="s">
        <v>11</v>
      </c>
      <c r="L32" s="111"/>
      <c r="M32" s="113"/>
      <c r="N32" s="113"/>
      <c r="O32" s="113"/>
      <c r="P32" s="65" t="s">
        <v>12</v>
      </c>
      <c r="Q32" s="113"/>
      <c r="R32" s="113"/>
      <c r="S32" s="113"/>
      <c r="T32" s="114"/>
      <c r="U32" s="175" t="s">
        <v>159</v>
      </c>
      <c r="V32" s="146"/>
      <c r="W32" s="146"/>
      <c r="X32" s="146"/>
      <c r="Y32" s="146"/>
      <c r="Z32" s="146"/>
      <c r="AA32" s="146"/>
      <c r="AB32" s="146"/>
      <c r="AC32" s="146"/>
      <c r="AD32" s="146"/>
      <c r="AE32" s="147"/>
      <c r="AF32" s="111"/>
      <c r="AG32" s="113"/>
      <c r="AH32" s="113"/>
      <c r="AI32" s="113"/>
      <c r="AJ32" s="66" t="s">
        <v>12</v>
      </c>
      <c r="AK32" s="113"/>
      <c r="AL32" s="113"/>
      <c r="AM32" s="113"/>
      <c r="AN32" s="114"/>
    </row>
    <row r="33" spans="1:40" ht="23.1" customHeight="1" thickBot="1" x14ac:dyDescent="0.2">
      <c r="A33" s="109" t="s">
        <v>117</v>
      </c>
      <c r="B33" s="110"/>
      <c r="C33" s="110"/>
      <c r="D33" s="110"/>
      <c r="E33" s="110"/>
      <c r="F33" s="110"/>
      <c r="G33" s="110"/>
      <c r="H33" s="110"/>
      <c r="I33" s="75" t="s">
        <v>63</v>
      </c>
      <c r="J33" s="63" t="str">
        <f t="shared" si="1"/>
        <v/>
      </c>
      <c r="K33" s="5" t="s">
        <v>11</v>
      </c>
      <c r="L33" s="111"/>
      <c r="M33" s="113"/>
      <c r="N33" s="113"/>
      <c r="O33" s="113"/>
      <c r="P33" s="65" t="s">
        <v>12</v>
      </c>
      <c r="Q33" s="113"/>
      <c r="R33" s="113"/>
      <c r="S33" s="113"/>
      <c r="T33" s="114"/>
      <c r="U33" s="178" t="s">
        <v>161</v>
      </c>
      <c r="V33" s="179"/>
      <c r="W33" s="179"/>
      <c r="X33" s="179"/>
      <c r="Y33" s="179"/>
      <c r="Z33" s="179"/>
      <c r="AA33" s="179"/>
      <c r="AB33" s="179"/>
      <c r="AC33" s="179"/>
      <c r="AD33" s="179"/>
      <c r="AE33" s="180"/>
      <c r="AF33" s="115"/>
      <c r="AG33" s="116"/>
      <c r="AH33" s="116"/>
      <c r="AI33" s="116"/>
      <c r="AJ33" s="99" t="s">
        <v>12</v>
      </c>
      <c r="AK33" s="116"/>
      <c r="AL33" s="116"/>
      <c r="AM33" s="116"/>
      <c r="AN33" s="119"/>
    </row>
    <row r="34" spans="1:40" ht="23.1" customHeight="1" x14ac:dyDescent="0.15">
      <c r="A34" s="109" t="s">
        <v>118</v>
      </c>
      <c r="B34" s="110"/>
      <c r="C34" s="110"/>
      <c r="D34" s="110"/>
      <c r="E34" s="110"/>
      <c r="F34" s="110"/>
      <c r="G34" s="110"/>
      <c r="H34" s="110"/>
      <c r="I34" s="75" t="s">
        <v>63</v>
      </c>
      <c r="J34" s="63" t="str">
        <f t="shared" si="1"/>
        <v/>
      </c>
      <c r="K34" s="5" t="s">
        <v>11</v>
      </c>
      <c r="L34" s="111"/>
      <c r="M34" s="113"/>
      <c r="N34" s="113"/>
      <c r="O34" s="113"/>
      <c r="P34" s="65" t="s">
        <v>12</v>
      </c>
      <c r="Q34" s="113"/>
      <c r="R34" s="113"/>
      <c r="S34" s="113"/>
      <c r="T34" s="114"/>
      <c r="U34" s="185" t="s">
        <v>5</v>
      </c>
      <c r="V34" s="186"/>
      <c r="W34" s="186"/>
      <c r="X34" s="186"/>
      <c r="Y34" s="186"/>
      <c r="Z34" s="186"/>
      <c r="AA34" s="186"/>
      <c r="AB34" s="186"/>
      <c r="AC34" s="186"/>
      <c r="AD34" s="186"/>
      <c r="AE34" s="187"/>
      <c r="AF34" s="117"/>
      <c r="AG34" s="118"/>
      <c r="AH34" s="118"/>
      <c r="AI34" s="118"/>
      <c r="AJ34" s="100" t="s">
        <v>12</v>
      </c>
      <c r="AK34" s="118"/>
      <c r="AL34" s="118"/>
      <c r="AM34" s="118"/>
      <c r="AN34" s="120"/>
    </row>
    <row r="35" spans="1:40" ht="23.1" customHeight="1" x14ac:dyDescent="0.15">
      <c r="A35" s="109" t="s">
        <v>119</v>
      </c>
      <c r="B35" s="110"/>
      <c r="C35" s="110"/>
      <c r="D35" s="110"/>
      <c r="E35" s="110"/>
      <c r="F35" s="110"/>
      <c r="G35" s="110"/>
      <c r="H35" s="110"/>
      <c r="I35" s="75" t="s">
        <v>63</v>
      </c>
      <c r="J35" s="63" t="str">
        <f t="shared" si="1"/>
        <v/>
      </c>
      <c r="K35" s="5" t="s">
        <v>11</v>
      </c>
      <c r="L35" s="111"/>
      <c r="M35" s="113"/>
      <c r="N35" s="113"/>
      <c r="O35" s="113"/>
      <c r="P35" s="65" t="s">
        <v>12</v>
      </c>
      <c r="Q35" s="113"/>
      <c r="R35" s="113"/>
      <c r="S35" s="113"/>
      <c r="T35" s="114"/>
      <c r="U35" s="109" t="s">
        <v>99</v>
      </c>
      <c r="V35" s="110"/>
      <c r="W35" s="110"/>
      <c r="X35" s="110"/>
      <c r="Y35" s="110"/>
      <c r="Z35" s="110"/>
      <c r="AA35" s="110"/>
      <c r="AB35" s="110"/>
      <c r="AC35" s="110"/>
      <c r="AD35" s="110"/>
      <c r="AE35" s="184"/>
      <c r="AF35" s="111"/>
      <c r="AG35" s="113"/>
      <c r="AH35" s="113"/>
      <c r="AI35" s="113"/>
      <c r="AJ35" s="101" t="s">
        <v>12</v>
      </c>
      <c r="AK35" s="113"/>
      <c r="AL35" s="113"/>
      <c r="AM35" s="113"/>
      <c r="AN35" s="114"/>
    </row>
    <row r="36" spans="1:40" ht="23.1" customHeight="1" x14ac:dyDescent="0.15">
      <c r="A36" s="109" t="s">
        <v>120</v>
      </c>
      <c r="B36" s="110"/>
      <c r="C36" s="110"/>
      <c r="D36" s="110"/>
      <c r="E36" s="110"/>
      <c r="F36" s="110"/>
      <c r="G36" s="110"/>
      <c r="H36" s="110"/>
      <c r="I36" s="75" t="s">
        <v>63</v>
      </c>
      <c r="J36" s="63" t="str">
        <f t="shared" si="1"/>
        <v/>
      </c>
      <c r="K36" s="5" t="s">
        <v>11</v>
      </c>
      <c r="L36" s="111"/>
      <c r="M36" s="113"/>
      <c r="N36" s="113"/>
      <c r="O36" s="113"/>
      <c r="P36" s="65" t="s">
        <v>12</v>
      </c>
      <c r="Q36" s="113"/>
      <c r="R36" s="113"/>
      <c r="S36" s="113"/>
      <c r="T36" s="114"/>
      <c r="U36" s="181" t="s">
        <v>160</v>
      </c>
      <c r="V36" s="182"/>
      <c r="W36" s="182"/>
      <c r="X36" s="182"/>
      <c r="Y36" s="182"/>
      <c r="Z36" s="182"/>
      <c r="AA36" s="182"/>
      <c r="AB36" s="182"/>
      <c r="AC36" s="182"/>
      <c r="AD36" s="182"/>
      <c r="AE36" s="183"/>
      <c r="AF36" s="177"/>
      <c r="AG36" s="173"/>
      <c r="AH36" s="173"/>
      <c r="AI36" s="173"/>
      <c r="AJ36" s="102" t="s">
        <v>12</v>
      </c>
      <c r="AK36" s="173"/>
      <c r="AL36" s="173"/>
      <c r="AM36" s="173"/>
      <c r="AN36" s="174"/>
    </row>
    <row r="37" spans="1:40" ht="23.1" customHeight="1" x14ac:dyDescent="0.15">
      <c r="A37" s="109" t="s">
        <v>171</v>
      </c>
      <c r="B37" s="110"/>
      <c r="C37" s="110"/>
      <c r="D37" s="110"/>
      <c r="E37" s="110"/>
      <c r="F37" s="110"/>
      <c r="G37" s="110"/>
      <c r="H37" s="110"/>
      <c r="I37" s="75" t="s">
        <v>63</v>
      </c>
      <c r="J37" s="63" t="str">
        <f>IF(ISBLANK(Q37),"",CEILING(Q37-L37,"1:00"))</f>
        <v/>
      </c>
      <c r="K37" s="5" t="s">
        <v>11</v>
      </c>
      <c r="L37" s="111"/>
      <c r="M37" s="112"/>
      <c r="N37" s="112"/>
      <c r="O37" s="112"/>
      <c r="P37" s="65" t="s">
        <v>12</v>
      </c>
      <c r="Q37" s="113"/>
      <c r="R37" s="113"/>
      <c r="S37" s="113"/>
      <c r="T37" s="114"/>
      <c r="U37" s="109" t="s">
        <v>172</v>
      </c>
      <c r="V37" s="110"/>
      <c r="W37" s="110"/>
      <c r="X37" s="110"/>
      <c r="Y37" s="110"/>
      <c r="Z37" s="110"/>
      <c r="AA37" s="110"/>
      <c r="AB37" s="110"/>
      <c r="AC37" s="75" t="s">
        <v>63</v>
      </c>
      <c r="AD37" s="63" t="str">
        <f>IF(ISBLANK(AK37),"",CEILING(AK37-AF37,"1:00"))</f>
        <v/>
      </c>
      <c r="AE37" s="5" t="s">
        <v>11</v>
      </c>
      <c r="AF37" s="111"/>
      <c r="AG37" s="112"/>
      <c r="AH37" s="112"/>
      <c r="AI37" s="112"/>
      <c r="AJ37" s="65" t="s">
        <v>12</v>
      </c>
      <c r="AK37" s="113"/>
      <c r="AL37" s="113"/>
      <c r="AM37" s="113"/>
      <c r="AN37" s="114"/>
    </row>
    <row r="38" spans="1:40" ht="23.1" customHeight="1" x14ac:dyDescent="0.15">
      <c r="A38" s="109" t="s">
        <v>174</v>
      </c>
      <c r="B38" s="110"/>
      <c r="C38" s="110"/>
      <c r="D38" s="110"/>
      <c r="E38" s="110"/>
      <c r="F38" s="110"/>
      <c r="G38" s="110"/>
      <c r="H38" s="110"/>
      <c r="I38" s="75" t="s">
        <v>63</v>
      </c>
      <c r="J38" s="63" t="str">
        <f>IF(ISBLANK(Q38),"",CEILING(Q38-L38,"1:00"))</f>
        <v/>
      </c>
      <c r="K38" s="5" t="s">
        <v>11</v>
      </c>
      <c r="L38" s="111"/>
      <c r="M38" s="112"/>
      <c r="N38" s="112"/>
      <c r="O38" s="112"/>
      <c r="P38" s="65" t="s">
        <v>12</v>
      </c>
      <c r="Q38" s="113"/>
      <c r="R38" s="113"/>
      <c r="S38" s="113"/>
      <c r="T38" s="114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4"/>
      <c r="AG38" s="104"/>
      <c r="AH38" s="104"/>
      <c r="AI38" s="104"/>
      <c r="AK38" s="104"/>
      <c r="AL38" s="104"/>
      <c r="AM38" s="104"/>
      <c r="AN38" s="104"/>
    </row>
    <row r="39" spans="1:40" ht="18" customHeight="1" x14ac:dyDescent="0.15">
      <c r="A39" s="1" t="s">
        <v>164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8" customHeight="1" x14ac:dyDescent="0.15">
      <c r="A40" s="1" t="s">
        <v>102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8" customHeight="1" x14ac:dyDescent="0.15">
      <c r="A41" s="1" t="s">
        <v>158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4.25" x14ac:dyDescent="0.15">
      <c r="A42" s="1" t="s">
        <v>101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4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4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4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4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</sheetData>
  <protectedRanges>
    <protectedRange sqref="AJ27:AJ36 AJ38" name="範囲7"/>
    <protectedRange sqref="P27:P38 AJ37" name="範囲6"/>
    <protectedRange sqref="AJ9:AJ25" name="範囲4"/>
    <protectedRange sqref="L9:T25 AF9:AI25 AK9:AN25 L27:O38 Q27:T38 AF27:AI38 AK27:AN38" name="範囲3"/>
    <protectedRange sqref="L5:O5 P2:AN5 L6:AN7" name="範囲2"/>
    <protectedRange sqref="AC1" name="範囲1"/>
  </protectedRanges>
  <mergeCells count="206">
    <mergeCell ref="AK20:AN20"/>
    <mergeCell ref="Q25:T25"/>
    <mergeCell ref="Q24:T24"/>
    <mergeCell ref="Q21:T21"/>
    <mergeCell ref="U24:Z24"/>
    <mergeCell ref="AB24:AD24"/>
    <mergeCell ref="U23:AE23"/>
    <mergeCell ref="U21:AB21"/>
    <mergeCell ref="AK24:AN24"/>
    <mergeCell ref="AK23:AN23"/>
    <mergeCell ref="U25:AE25"/>
    <mergeCell ref="U22:AE22"/>
    <mergeCell ref="AK25:AN25"/>
    <mergeCell ref="A16:H16"/>
    <mergeCell ref="A19:H19"/>
    <mergeCell ref="A13:H13"/>
    <mergeCell ref="A14:H14"/>
    <mergeCell ref="Q31:T31"/>
    <mergeCell ref="Q23:T23"/>
    <mergeCell ref="Q19:T19"/>
    <mergeCell ref="U20:AB20"/>
    <mergeCell ref="Q22:T22"/>
    <mergeCell ref="U31:AE31"/>
    <mergeCell ref="U15:AB15"/>
    <mergeCell ref="L17:O17"/>
    <mergeCell ref="L14:O14"/>
    <mergeCell ref="Q18:T18"/>
    <mergeCell ref="Q15:T15"/>
    <mergeCell ref="U16:AB16"/>
    <mergeCell ref="U18:AB18"/>
    <mergeCell ref="L35:O35"/>
    <mergeCell ref="A34:H34"/>
    <mergeCell ref="L36:O36"/>
    <mergeCell ref="A36:H36"/>
    <mergeCell ref="L27:O27"/>
    <mergeCell ref="L28:O28"/>
    <mergeCell ref="L29:O29"/>
    <mergeCell ref="L30:O30"/>
    <mergeCell ref="A33:H33"/>
    <mergeCell ref="L33:O33"/>
    <mergeCell ref="L34:O34"/>
    <mergeCell ref="A35:H35"/>
    <mergeCell ref="A30:H30"/>
    <mergeCell ref="A31:H31"/>
    <mergeCell ref="A32:H32"/>
    <mergeCell ref="L32:O32"/>
    <mergeCell ref="L31:O31"/>
    <mergeCell ref="E10:H10"/>
    <mergeCell ref="AK12:AN12"/>
    <mergeCell ref="E9:H9"/>
    <mergeCell ref="L18:O18"/>
    <mergeCell ref="L15:O15"/>
    <mergeCell ref="A20:H20"/>
    <mergeCell ref="A29:H29"/>
    <mergeCell ref="A25:H25"/>
    <mergeCell ref="A27:H27"/>
    <mergeCell ref="A28:H28"/>
    <mergeCell ref="Q27:T27"/>
    <mergeCell ref="Q28:T28"/>
    <mergeCell ref="L20:O20"/>
    <mergeCell ref="A24:H24"/>
    <mergeCell ref="L25:O25"/>
    <mergeCell ref="A23:H23"/>
    <mergeCell ref="A21:H21"/>
    <mergeCell ref="L21:O21"/>
    <mergeCell ref="Q16:T16"/>
    <mergeCell ref="Q17:T17"/>
    <mergeCell ref="L19:O19"/>
    <mergeCell ref="A22:H22"/>
    <mergeCell ref="L24:O24"/>
    <mergeCell ref="L22:O22"/>
    <mergeCell ref="Q36:T36"/>
    <mergeCell ref="Q35:T35"/>
    <mergeCell ref="AF24:AI24"/>
    <mergeCell ref="AK35:AN35"/>
    <mergeCell ref="L2:AN2"/>
    <mergeCell ref="L5:U5"/>
    <mergeCell ref="Q9:T9"/>
    <mergeCell ref="Q11:T11"/>
    <mergeCell ref="Q12:T12"/>
    <mergeCell ref="Q10:T10"/>
    <mergeCell ref="AK9:AN9"/>
    <mergeCell ref="AK10:AN10"/>
    <mergeCell ref="AK11:AN11"/>
    <mergeCell ref="A8:AN8"/>
    <mergeCell ref="E11:H11"/>
    <mergeCell ref="E12:H12"/>
    <mergeCell ref="L9:O9"/>
    <mergeCell ref="L10:O10"/>
    <mergeCell ref="L11:O11"/>
    <mergeCell ref="A9:D12"/>
    <mergeCell ref="U9:AB9"/>
    <mergeCell ref="U10:AB10"/>
    <mergeCell ref="U11:AB11"/>
    <mergeCell ref="U12:AB12"/>
    <mergeCell ref="AK36:AN36"/>
    <mergeCell ref="AK30:AN30"/>
    <mergeCell ref="AK27:AN27"/>
    <mergeCell ref="U28:AE28"/>
    <mergeCell ref="U29:AE29"/>
    <mergeCell ref="U30:AE30"/>
    <mergeCell ref="AF27:AI27"/>
    <mergeCell ref="AF29:AI29"/>
    <mergeCell ref="AF36:AI36"/>
    <mergeCell ref="U32:AE32"/>
    <mergeCell ref="U33:AE33"/>
    <mergeCell ref="AF28:AI28"/>
    <mergeCell ref="U36:AE36"/>
    <mergeCell ref="U35:AE35"/>
    <mergeCell ref="U34:AE34"/>
    <mergeCell ref="AK28:AN28"/>
    <mergeCell ref="AF35:AI35"/>
    <mergeCell ref="AF30:AI30"/>
    <mergeCell ref="U27:AE27"/>
    <mergeCell ref="AC1:AN1"/>
    <mergeCell ref="A1:AB1"/>
    <mergeCell ref="A6:K6"/>
    <mergeCell ref="L4:O4"/>
    <mergeCell ref="A5:K5"/>
    <mergeCell ref="P4:AN4"/>
    <mergeCell ref="V5:AB5"/>
    <mergeCell ref="AC5:AN5"/>
    <mergeCell ref="A3:K4"/>
    <mergeCell ref="P3:AN3"/>
    <mergeCell ref="P6:S6"/>
    <mergeCell ref="T6:W6"/>
    <mergeCell ref="X6:AA6"/>
    <mergeCell ref="AB6:AE6"/>
    <mergeCell ref="AF6:AI6"/>
    <mergeCell ref="AJ6:AN7"/>
    <mergeCell ref="A2:K2"/>
    <mergeCell ref="L3:O3"/>
    <mergeCell ref="L6:O6"/>
    <mergeCell ref="A7:K7"/>
    <mergeCell ref="L7:O7"/>
    <mergeCell ref="P7:S7"/>
    <mergeCell ref="AB7:AE7"/>
    <mergeCell ref="AF7:AI7"/>
    <mergeCell ref="L12:O12"/>
    <mergeCell ref="L13:O13"/>
    <mergeCell ref="AF12:AI12"/>
    <mergeCell ref="U17:AB17"/>
    <mergeCell ref="AF17:AI17"/>
    <mergeCell ref="Q14:T14"/>
    <mergeCell ref="AF13:AI13"/>
    <mergeCell ref="Q13:T13"/>
    <mergeCell ref="L16:O16"/>
    <mergeCell ref="U13:AB13"/>
    <mergeCell ref="U14:AB14"/>
    <mergeCell ref="T7:W7"/>
    <mergeCell ref="X7:AA7"/>
    <mergeCell ref="Q33:T33"/>
    <mergeCell ref="AF9:AI9"/>
    <mergeCell ref="Q34:T34"/>
    <mergeCell ref="AQ23:AW23"/>
    <mergeCell ref="AF19:AI19"/>
    <mergeCell ref="AF20:AI20"/>
    <mergeCell ref="U19:AB19"/>
    <mergeCell ref="AQ19:AW19"/>
    <mergeCell ref="AQ20:AW20"/>
    <mergeCell ref="Q20:T20"/>
    <mergeCell ref="AF21:AI21"/>
    <mergeCell ref="AF22:AI22"/>
    <mergeCell ref="A26:AN26"/>
    <mergeCell ref="A17:H17"/>
    <mergeCell ref="Q30:T30"/>
    <mergeCell ref="Q32:T32"/>
    <mergeCell ref="Q29:T29"/>
    <mergeCell ref="A18:H18"/>
    <mergeCell ref="L23:O23"/>
    <mergeCell ref="A15:H15"/>
    <mergeCell ref="AK19:AN19"/>
    <mergeCell ref="AF16:AI16"/>
    <mergeCell ref="AF10:AI10"/>
    <mergeCell ref="AF11:AI11"/>
    <mergeCell ref="AF31:AI31"/>
    <mergeCell ref="AF32:AI32"/>
    <mergeCell ref="AF33:AI33"/>
    <mergeCell ref="AF34:AI34"/>
    <mergeCell ref="AK31:AN31"/>
    <mergeCell ref="AK32:AN32"/>
    <mergeCell ref="AK33:AN33"/>
    <mergeCell ref="AK34:AN34"/>
    <mergeCell ref="AK29:AN29"/>
    <mergeCell ref="AF15:AI15"/>
    <mergeCell ref="AF14:AI14"/>
    <mergeCell ref="AK13:AN13"/>
    <mergeCell ref="AF25:AI25"/>
    <mergeCell ref="AK22:AN22"/>
    <mergeCell ref="AK21:AN21"/>
    <mergeCell ref="AK14:AN14"/>
    <mergeCell ref="AK15:AN15"/>
    <mergeCell ref="AK18:AN18"/>
    <mergeCell ref="AK16:AN16"/>
    <mergeCell ref="AF23:AI23"/>
    <mergeCell ref="AK17:AN17"/>
    <mergeCell ref="AF18:AI18"/>
    <mergeCell ref="A37:H37"/>
    <mergeCell ref="L37:O37"/>
    <mergeCell ref="Q37:T37"/>
    <mergeCell ref="AF37:AI37"/>
    <mergeCell ref="AK37:AN37"/>
    <mergeCell ref="A38:H38"/>
    <mergeCell ref="L38:O38"/>
    <mergeCell ref="Q38:T38"/>
    <mergeCell ref="U37:AB3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17</xdr:col>
                    <xdr:colOff>38100</xdr:colOff>
                    <xdr:row>1</xdr:row>
                    <xdr:rowOff>9525</xdr:rowOff>
                  </from>
                  <to>
                    <xdr:col>24</xdr:col>
                    <xdr:colOff>142875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152400</xdr:colOff>
                    <xdr:row>1</xdr:row>
                    <xdr:rowOff>9525</xdr:rowOff>
                  </from>
                  <to>
                    <xdr:col>34</xdr:col>
                    <xdr:colOff>104775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9525</xdr:rowOff>
                  </from>
                  <to>
                    <xdr:col>15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161925</xdr:colOff>
                    <xdr:row>5</xdr:row>
                    <xdr:rowOff>0</xdr:rowOff>
                  </from>
                  <to>
                    <xdr:col>18</xdr:col>
                    <xdr:colOff>161925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32</xdr:col>
                    <xdr:colOff>0</xdr:colOff>
                    <xdr:row>5</xdr:row>
                    <xdr:rowOff>9525</xdr:rowOff>
                  </from>
                  <to>
                    <xdr:col>35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27</xdr:col>
                    <xdr:colOff>142875</xdr:colOff>
                    <xdr:row>5</xdr:row>
                    <xdr:rowOff>9525</xdr:rowOff>
                  </from>
                  <to>
                    <xdr:col>30</xdr:col>
                    <xdr:colOff>133350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142875</xdr:colOff>
                    <xdr:row>5</xdr:row>
                    <xdr:rowOff>9525</xdr:rowOff>
                  </from>
                  <to>
                    <xdr:col>27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19</xdr:col>
                    <xdr:colOff>152400</xdr:colOff>
                    <xdr:row>5</xdr:row>
                    <xdr:rowOff>9525</xdr:rowOff>
                  </from>
                  <to>
                    <xdr:col>23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34</xdr:col>
                    <xdr:colOff>0</xdr:colOff>
                    <xdr:row>2</xdr:row>
                    <xdr:rowOff>9525</xdr:rowOff>
                  </from>
                  <to>
                    <xdr:col>37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28</xdr:col>
                    <xdr:colOff>95250</xdr:colOff>
                    <xdr:row>2</xdr:row>
                    <xdr:rowOff>9525</xdr:rowOff>
                  </from>
                  <to>
                    <xdr:col>32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23</xdr:col>
                    <xdr:colOff>85725</xdr:colOff>
                    <xdr:row>2</xdr:row>
                    <xdr:rowOff>9525</xdr:rowOff>
                  </from>
                  <to>
                    <xdr:col>27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17</xdr:col>
                    <xdr:colOff>104775</xdr:colOff>
                    <xdr:row>2</xdr:row>
                    <xdr:rowOff>9525</xdr:rowOff>
                  </from>
                  <to>
                    <xdr:col>21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6" name="Check Box 123">
              <controlPr defaultSize="0" autoFill="0" autoLine="0" autoPict="0">
                <anchor moveWithCells="1">
                  <from>
                    <xdr:col>15</xdr:col>
                    <xdr:colOff>142875</xdr:colOff>
                    <xdr:row>3</xdr:row>
                    <xdr:rowOff>9525</xdr:rowOff>
                  </from>
                  <to>
                    <xdr:col>19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7" name="Check Box 129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9525</xdr:rowOff>
                  </from>
                  <to>
                    <xdr:col>23</xdr:col>
                    <xdr:colOff>104775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8" name="Check Box 130">
              <controlPr defaultSize="0" autoFill="0" autoLine="0" autoPict="0">
                <anchor moveWithCells="1">
                  <from>
                    <xdr:col>24</xdr:col>
                    <xdr:colOff>9525</xdr:colOff>
                    <xdr:row>3</xdr:row>
                    <xdr:rowOff>0</xdr:rowOff>
                  </from>
                  <to>
                    <xdr:col>27</xdr:col>
                    <xdr:colOff>28575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9" name="Check Box 132">
              <controlPr defaultSize="0" autoFill="0" autoLine="0" autoPict="0">
                <anchor moveWithCells="1">
                  <from>
                    <xdr:col>28</xdr:col>
                    <xdr:colOff>0</xdr:colOff>
                    <xdr:row>3</xdr:row>
                    <xdr:rowOff>0</xdr:rowOff>
                  </from>
                  <to>
                    <xdr:col>31</xdr:col>
                    <xdr:colOff>38100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20" name="Check Box 133">
              <controlPr defaultSize="0" autoFill="0" autoLine="0" autoPict="0">
                <anchor moveWithCells="1">
                  <from>
                    <xdr:col>31</xdr:col>
                    <xdr:colOff>171450</xdr:colOff>
                    <xdr:row>3</xdr:row>
                    <xdr:rowOff>9525</xdr:rowOff>
                  </from>
                  <to>
                    <xdr:col>36</xdr:col>
                    <xdr:colOff>66675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1" name="Check Box 134">
              <controlPr defaultSize="0" autoFill="0" autoLine="0" autoPict="0">
                <anchor moveWithCells="1">
                  <from>
                    <xdr:col>36</xdr:col>
                    <xdr:colOff>114300</xdr:colOff>
                    <xdr:row>3</xdr:row>
                    <xdr:rowOff>9525</xdr:rowOff>
                  </from>
                  <to>
                    <xdr:col>39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22" name="Check Box 135">
              <controlPr defaultSize="0" autoFill="0" autoLine="0" autoPict="0">
                <anchor moveWithCells="1">
                  <from>
                    <xdr:col>12</xdr:col>
                    <xdr:colOff>0</xdr:colOff>
                    <xdr:row>4</xdr:row>
                    <xdr:rowOff>9525</xdr:rowOff>
                  </from>
                  <to>
                    <xdr:col>15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23" name="Check Box 136">
              <controlPr defaultSize="0" autoFill="0" autoLine="0" autoPict="0">
                <anchor moveWithCells="1">
                  <from>
                    <xdr:col>15</xdr:col>
                    <xdr:colOff>19050</xdr:colOff>
                    <xdr:row>4</xdr:row>
                    <xdr:rowOff>9525</xdr:rowOff>
                  </from>
                  <to>
                    <xdr:col>18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24" name="Check Box 137">
              <controlPr defaultSize="0" autoFill="0" autoLine="0" autoPict="0">
                <anchor moveWithCells="1">
                  <from>
                    <xdr:col>18</xdr:col>
                    <xdr:colOff>57150</xdr:colOff>
                    <xdr:row>4</xdr:row>
                    <xdr:rowOff>9525</xdr:rowOff>
                  </from>
                  <to>
                    <xdr:col>21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25" name="Check Box 143">
              <controlPr defaultSize="0" autoFill="0" autoLine="0" autoPict="0">
                <anchor moveWithCells="1">
                  <from>
                    <xdr:col>30</xdr:col>
                    <xdr:colOff>76200</xdr:colOff>
                    <xdr:row>4</xdr:row>
                    <xdr:rowOff>9525</xdr:rowOff>
                  </from>
                  <to>
                    <xdr:col>33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26" name="Check Box 144">
              <controlPr defaultSize="0" autoFill="0" autoLine="0" autoPict="0">
                <anchor moveWithCells="1">
                  <from>
                    <xdr:col>34</xdr:col>
                    <xdr:colOff>38100</xdr:colOff>
                    <xdr:row>4</xdr:row>
                    <xdr:rowOff>9525</xdr:rowOff>
                  </from>
                  <to>
                    <xdr:col>37</xdr:col>
                    <xdr:colOff>47625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B51"/>
  <sheetViews>
    <sheetView tabSelected="1" view="pageBreakPreview" zoomScaleNormal="100" workbookViewId="0">
      <selection activeCell="L7" sqref="L7"/>
    </sheetView>
  </sheetViews>
  <sheetFormatPr defaultColWidth="9" defaultRowHeight="12" x14ac:dyDescent="0.15"/>
  <cols>
    <col min="1" max="1" width="17.375" style="6" customWidth="1"/>
    <col min="2" max="2" width="11.25" style="6" customWidth="1"/>
    <col min="3" max="3" width="6.25" style="6" customWidth="1"/>
    <col min="4" max="4" width="8.75" style="6" customWidth="1"/>
    <col min="5" max="5" width="6.625" style="6" customWidth="1"/>
    <col min="6" max="6" width="2.75" style="6" customWidth="1"/>
    <col min="7" max="9" width="8.75" style="6" customWidth="1"/>
    <col min="10" max="10" width="6.625" style="6" customWidth="1"/>
    <col min="11" max="11" width="2.75" style="6" customWidth="1"/>
    <col min="12" max="12" width="11.875" style="6" customWidth="1"/>
    <col min="13" max="23" width="8.625" style="6" customWidth="1"/>
    <col min="24" max="24" width="9" style="6" customWidth="1"/>
    <col min="25" max="25" width="26.625" style="6" customWidth="1"/>
    <col min="26" max="30" width="9" style="6" customWidth="1"/>
    <col min="31" max="16384" width="9" style="6"/>
  </cols>
  <sheetData>
    <row r="1" spans="1:28" x14ac:dyDescent="0.15">
      <c r="A1" s="330" t="s">
        <v>107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28" x14ac:dyDescent="0.15">
      <c r="A2" s="236" t="s">
        <v>15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28" x14ac:dyDescent="0.15">
      <c r="A3" s="236"/>
      <c r="B3" s="236"/>
      <c r="C3" s="236"/>
      <c r="D3" s="236"/>
      <c r="E3" s="236"/>
      <c r="F3" s="236"/>
      <c r="G3" s="236"/>
      <c r="H3" s="331" t="s">
        <v>152</v>
      </c>
      <c r="I3" s="331"/>
      <c r="J3" s="331"/>
      <c r="K3" s="331"/>
    </row>
    <row r="4" spans="1:28" x14ac:dyDescent="0.15">
      <c r="A4" s="330" t="s">
        <v>108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spans="1:28" ht="14.25" customHeight="1" thickBot="1" x14ac:dyDescent="0.2">
      <c r="A5" s="330" t="s">
        <v>16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spans="1:28" ht="23.1" customHeight="1" thickTop="1" x14ac:dyDescent="0.15">
      <c r="A6" s="332" t="s">
        <v>17</v>
      </c>
      <c r="B6" s="7" t="s">
        <v>18</v>
      </c>
      <c r="C6" s="335"/>
      <c r="D6" s="335"/>
      <c r="E6" s="335"/>
      <c r="F6" s="335"/>
      <c r="G6" s="335"/>
      <c r="H6" s="335"/>
      <c r="I6" s="335"/>
      <c r="J6" s="335"/>
      <c r="K6" s="336"/>
      <c r="M6" s="30"/>
      <c r="N6" s="30" t="s">
        <v>85</v>
      </c>
      <c r="O6" s="30" t="s">
        <v>86</v>
      </c>
      <c r="P6" s="17" t="s">
        <v>89</v>
      </c>
      <c r="Q6" s="29" t="s">
        <v>36</v>
      </c>
      <c r="R6" s="29" t="s">
        <v>78</v>
      </c>
    </row>
    <row r="7" spans="1:28" ht="23.1" customHeight="1" x14ac:dyDescent="0.15">
      <c r="A7" s="333"/>
      <c r="B7" s="8" t="s">
        <v>19</v>
      </c>
      <c r="C7" s="317" t="s">
        <v>121</v>
      </c>
      <c r="D7" s="317"/>
      <c r="E7" s="317"/>
      <c r="F7" s="317"/>
      <c r="G7" s="317"/>
      <c r="H7" s="317"/>
      <c r="I7" s="317"/>
      <c r="J7" s="317"/>
      <c r="K7" s="318"/>
      <c r="M7" s="30" t="s">
        <v>76</v>
      </c>
      <c r="N7" s="31" t="b">
        <v>0</v>
      </c>
      <c r="O7" s="312" t="b">
        <v>0</v>
      </c>
      <c r="P7" s="17">
        <f>IF(N7,IF(O7,IF(D24*P15&gt;Q15,D24*P15,Q15),0),0)</f>
        <v>0</v>
      </c>
      <c r="Q7" s="35">
        <f>IF(N7,N15*C17*24,0)</f>
        <v>0</v>
      </c>
      <c r="R7" s="35">
        <f>IF(N7,O15*C15*24,0)</f>
        <v>0</v>
      </c>
      <c r="Y7" s="6">
        <f>IF(O7,1,0)</f>
        <v>0</v>
      </c>
    </row>
    <row r="8" spans="1:28" ht="23.1" customHeight="1" x14ac:dyDescent="0.15">
      <c r="A8" s="333"/>
      <c r="B8" s="8" t="s">
        <v>20</v>
      </c>
      <c r="C8" s="315"/>
      <c r="D8" s="315"/>
      <c r="E8" s="315"/>
      <c r="F8" s="315"/>
      <c r="G8" s="315"/>
      <c r="H8" s="315"/>
      <c r="I8" s="315"/>
      <c r="J8" s="315"/>
      <c r="K8" s="316"/>
      <c r="M8" s="30" t="s">
        <v>30</v>
      </c>
      <c r="N8" s="31" t="b">
        <v>0</v>
      </c>
      <c r="O8" s="313"/>
      <c r="P8" s="17">
        <f>IF(N8,IF(O7,IF(D24*P16&gt;Q16,D24*P16,Q16),0),0)</f>
        <v>0</v>
      </c>
      <c r="Q8" s="35">
        <f>IF(N8,N16*C17*24,0)</f>
        <v>0</v>
      </c>
      <c r="R8" s="35">
        <f>IF(N8,O16*C15*24,0)</f>
        <v>0</v>
      </c>
    </row>
    <row r="9" spans="1:28" ht="23.1" customHeight="1" x14ac:dyDescent="0.15">
      <c r="A9" s="334"/>
      <c r="B9" s="9" t="s">
        <v>21</v>
      </c>
      <c r="C9" s="315" t="s">
        <v>91</v>
      </c>
      <c r="D9" s="315"/>
      <c r="E9" s="317" t="s">
        <v>92</v>
      </c>
      <c r="F9" s="317"/>
      <c r="G9" s="317"/>
      <c r="H9" s="317"/>
      <c r="I9" s="317"/>
      <c r="J9" s="317"/>
      <c r="K9" s="318"/>
      <c r="M9" s="30" t="s">
        <v>77</v>
      </c>
      <c r="N9" s="31" t="b">
        <v>0</v>
      </c>
      <c r="O9" s="314"/>
      <c r="P9" s="17">
        <f>IF(N9,IF(O7,IF(D24*P17&gt;Q17,D24*P17,Q17),0),0)</f>
        <v>0</v>
      </c>
      <c r="Q9" s="35">
        <f>IF(N9,N17*C17*24,0)</f>
        <v>0</v>
      </c>
      <c r="R9" s="35">
        <f>IF(N9,O17*C15*24,0)</f>
        <v>0</v>
      </c>
    </row>
    <row r="10" spans="1:28" ht="23.1" customHeight="1" thickBot="1" x14ac:dyDescent="0.2">
      <c r="A10" s="10" t="s">
        <v>22</v>
      </c>
      <c r="B10" s="319"/>
      <c r="C10" s="315"/>
      <c r="D10" s="315"/>
      <c r="E10" s="315"/>
      <c r="F10" s="315"/>
      <c r="G10" s="320"/>
      <c r="H10" s="320"/>
      <c r="I10" s="320"/>
      <c r="J10" s="320"/>
      <c r="K10" s="321"/>
      <c r="P10" s="6">
        <f>SUM(P7:P9)</f>
        <v>0</v>
      </c>
      <c r="Q10" s="36">
        <f>SUM(Q7:Q9)</f>
        <v>0</v>
      </c>
      <c r="R10" s="36">
        <f>SUM(R7:R9)</f>
        <v>0</v>
      </c>
      <c r="Y10" s="50"/>
    </row>
    <row r="11" spans="1:28" ht="23.1" customHeight="1" thickTop="1" thickBot="1" x14ac:dyDescent="0.2">
      <c r="A11" s="11" t="s">
        <v>23</v>
      </c>
      <c r="B11" s="322" t="s">
        <v>153</v>
      </c>
      <c r="C11" s="323"/>
      <c r="D11" s="323"/>
      <c r="E11" s="323"/>
      <c r="F11" s="324"/>
      <c r="G11" s="325" t="s">
        <v>24</v>
      </c>
      <c r="H11" s="326"/>
      <c r="I11" s="327"/>
      <c r="J11" s="328"/>
      <c r="K11" s="329"/>
      <c r="Y11" s="36" t="str">
        <f>B11</f>
        <v>令和　　　年　　　月　　　日　　(　　　)</v>
      </c>
    </row>
    <row r="12" spans="1:28" ht="18.75" customHeight="1" thickTop="1" x14ac:dyDescent="0.15">
      <c r="A12" s="337" t="s">
        <v>25</v>
      </c>
      <c r="B12" s="337" t="s">
        <v>26</v>
      </c>
      <c r="C12" s="224" t="s">
        <v>27</v>
      </c>
      <c r="D12" s="337" t="s">
        <v>28</v>
      </c>
      <c r="E12" s="337"/>
      <c r="F12" s="337"/>
      <c r="G12" s="338"/>
      <c r="H12" s="338"/>
      <c r="I12" s="227" t="s">
        <v>27</v>
      </c>
      <c r="J12" s="340" t="s">
        <v>29</v>
      </c>
      <c r="K12" s="340"/>
    </row>
    <row r="13" spans="1:28" ht="18.75" customHeight="1" x14ac:dyDescent="0.15">
      <c r="A13" s="338"/>
      <c r="B13" s="338"/>
      <c r="C13" s="227"/>
      <c r="D13" s="207" t="s">
        <v>175</v>
      </c>
      <c r="E13" s="341"/>
      <c r="F13" s="208"/>
      <c r="G13" s="338" t="s">
        <v>31</v>
      </c>
      <c r="H13" s="338"/>
      <c r="I13" s="227"/>
      <c r="J13" s="340"/>
      <c r="K13" s="340"/>
      <c r="M13" s="6" t="s">
        <v>80</v>
      </c>
    </row>
    <row r="14" spans="1:28" ht="18.75" customHeight="1" thickBot="1" x14ac:dyDescent="0.2">
      <c r="A14" s="338"/>
      <c r="B14" s="339"/>
      <c r="C14" s="237"/>
      <c r="D14" s="13" t="s">
        <v>32</v>
      </c>
      <c r="E14" s="342" t="s">
        <v>33</v>
      </c>
      <c r="F14" s="343"/>
      <c r="G14" s="13" t="s">
        <v>32</v>
      </c>
      <c r="H14" s="13" t="s">
        <v>33</v>
      </c>
      <c r="I14" s="237"/>
      <c r="J14" s="340"/>
      <c r="K14" s="340"/>
      <c r="M14" s="30"/>
      <c r="N14" s="30" t="s">
        <v>36</v>
      </c>
      <c r="O14" s="30" t="s">
        <v>78</v>
      </c>
      <c r="P14" s="30" t="s">
        <v>40</v>
      </c>
      <c r="Q14" s="29" t="s">
        <v>79</v>
      </c>
      <c r="S14" s="37"/>
      <c r="T14" s="37" t="s">
        <v>87</v>
      </c>
      <c r="U14" s="29" t="s">
        <v>88</v>
      </c>
      <c r="V14" s="12" t="s">
        <v>84</v>
      </c>
    </row>
    <row r="15" spans="1:28" ht="30.4" customHeight="1" thickTop="1" x14ac:dyDescent="0.15">
      <c r="A15" s="14" t="s">
        <v>34</v>
      </c>
      <c r="B15" s="57" t="s">
        <v>105</v>
      </c>
      <c r="C15" s="286" t="str">
        <f>IF(B16="　　時　　　分　","時間",CEILING(B16-B15,"1:00"))</f>
        <v>時間</v>
      </c>
      <c r="D15" s="299"/>
      <c r="E15" s="290"/>
      <c r="F15" s="291"/>
      <c r="G15" s="299"/>
      <c r="H15" s="299"/>
      <c r="I15" s="266" t="str">
        <f>IF(SUM(D15:H16)=0,"人",SUM(D15:H16))</f>
        <v>人</v>
      </c>
      <c r="J15" s="301" t="str">
        <f>IF(B16="　　時　　　分　","",IF(AND(O7,C15&gt;0),P10,R10))</f>
        <v/>
      </c>
      <c r="K15" s="302" t="s">
        <v>93</v>
      </c>
      <c r="M15" s="30" t="s">
        <v>76</v>
      </c>
      <c r="N15" s="31">
        <v>2650</v>
      </c>
      <c r="O15" s="31">
        <v>5250</v>
      </c>
      <c r="P15" s="34">
        <v>120</v>
      </c>
      <c r="Q15" s="32">
        <v>68180</v>
      </c>
      <c r="S15" s="29" t="s">
        <v>78</v>
      </c>
      <c r="T15" s="29" t="b">
        <v>0</v>
      </c>
      <c r="U15" s="29" t="b">
        <v>0</v>
      </c>
      <c r="V15" s="12" t="str">
        <f>IF(U15,0,IF(T15,J15/2,J15))</f>
        <v/>
      </c>
      <c r="Y15" s="53"/>
      <c r="Z15" s="55" t="str">
        <f>C15</f>
        <v>時間</v>
      </c>
      <c r="AB15" s="56" t="str">
        <f>J15</f>
        <v/>
      </c>
    </row>
    <row r="16" spans="1:28" ht="30.4" customHeight="1" x14ac:dyDescent="0.15">
      <c r="A16" s="15" t="s">
        <v>35</v>
      </c>
      <c r="B16" s="80" t="s">
        <v>106</v>
      </c>
      <c r="C16" s="287"/>
      <c r="D16" s="300"/>
      <c r="E16" s="292"/>
      <c r="F16" s="293"/>
      <c r="G16" s="300"/>
      <c r="H16" s="300"/>
      <c r="I16" s="267"/>
      <c r="J16" s="301"/>
      <c r="K16" s="302"/>
      <c r="M16" s="30" t="s">
        <v>30</v>
      </c>
      <c r="N16" s="31">
        <v>5780</v>
      </c>
      <c r="O16" s="31">
        <v>11550</v>
      </c>
      <c r="P16" s="34">
        <v>150</v>
      </c>
      <c r="Q16" s="32">
        <v>147270</v>
      </c>
      <c r="S16" s="29" t="s">
        <v>36</v>
      </c>
      <c r="T16" s="29" t="b">
        <v>0</v>
      </c>
      <c r="U16" s="29" t="b">
        <v>0</v>
      </c>
      <c r="V16" s="12" t="str">
        <f>IF(U16,0,IF(T16,J17/2,J17))</f>
        <v/>
      </c>
      <c r="Y16" s="53"/>
      <c r="Z16" s="53" t="str">
        <f>C17</f>
        <v>時間</v>
      </c>
      <c r="AB16" s="56" t="str">
        <f>J17</f>
        <v/>
      </c>
    </row>
    <row r="17" spans="1:28" ht="30.4" customHeight="1" x14ac:dyDescent="0.15">
      <c r="A17" s="14" t="s">
        <v>34</v>
      </c>
      <c r="B17" s="81" t="s">
        <v>155</v>
      </c>
      <c r="C17" s="294" t="str">
        <f>IF(B18="　　時　　　分　","時間",CEILING(B18-B17,"1:00"))</f>
        <v>時間</v>
      </c>
      <c r="D17" s="304"/>
      <c r="E17" s="296"/>
      <c r="F17" s="297"/>
      <c r="G17" s="304"/>
      <c r="H17" s="304"/>
      <c r="I17" s="272" t="str">
        <f>IF(SUM(D17:H18)=0,"人",SUM(D17:H18))</f>
        <v>人</v>
      </c>
      <c r="J17" s="301" t="str">
        <f>IF(B18="　　時　　　分　","",IF(AND(O7,C17&gt;0),P10,Q10))</f>
        <v/>
      </c>
      <c r="K17" s="302" t="s">
        <v>93</v>
      </c>
      <c r="M17" s="30" t="s">
        <v>77</v>
      </c>
      <c r="N17" s="31">
        <v>17310</v>
      </c>
      <c r="O17" s="31">
        <v>34620</v>
      </c>
      <c r="P17" s="34">
        <v>300</v>
      </c>
      <c r="Q17" s="32">
        <v>441770</v>
      </c>
      <c r="S17" s="29" t="s">
        <v>81</v>
      </c>
      <c r="T17" s="29" t="b">
        <v>0</v>
      </c>
      <c r="U17" s="29" t="b">
        <v>0</v>
      </c>
      <c r="V17" s="12" t="str">
        <f>IF(U17,0,IF(T17,J20/2,J20))</f>
        <v/>
      </c>
      <c r="Y17" s="54"/>
    </row>
    <row r="18" spans="1:28" ht="30.4" customHeight="1" thickBot="1" x14ac:dyDescent="0.2">
      <c r="A18" s="23" t="s">
        <v>71</v>
      </c>
      <c r="B18" s="58" t="s">
        <v>106</v>
      </c>
      <c r="C18" s="303"/>
      <c r="D18" s="305"/>
      <c r="E18" s="306"/>
      <c r="F18" s="307"/>
      <c r="G18" s="305"/>
      <c r="H18" s="305"/>
      <c r="I18" s="273"/>
      <c r="J18" s="301"/>
      <c r="K18" s="302"/>
      <c r="S18" s="29" t="s">
        <v>90</v>
      </c>
      <c r="T18" s="29" t="b">
        <v>0</v>
      </c>
      <c r="U18" s="29" t="b">
        <v>0</v>
      </c>
      <c r="V18" s="12" t="str">
        <f>IF(U18,0,IF(T18,J22/2,J22))</f>
        <v/>
      </c>
    </row>
    <row r="19" spans="1:28" ht="18.75" customHeight="1" thickTop="1" thickBot="1" x14ac:dyDescent="0.2">
      <c r="A19" s="17"/>
      <c r="B19" s="18"/>
      <c r="C19" s="16"/>
      <c r="D19" s="308" t="s">
        <v>175</v>
      </c>
      <c r="E19" s="309"/>
      <c r="F19" s="310"/>
      <c r="G19" s="311" t="s">
        <v>37</v>
      </c>
      <c r="H19" s="311"/>
      <c r="I19" s="229"/>
      <c r="J19" s="236"/>
      <c r="K19" s="240"/>
    </row>
    <row r="20" spans="1:28" ht="15.75" customHeight="1" thickTop="1" x14ac:dyDescent="0.15">
      <c r="A20" s="284" t="s">
        <v>38</v>
      </c>
      <c r="B20" s="59" t="s">
        <v>104</v>
      </c>
      <c r="C20" s="286" t="str">
        <f>IF(B21="　時　　　分　","時間",CEILING(B21-B20,"1:00"))</f>
        <v>時間</v>
      </c>
      <c r="D20" s="288"/>
      <c r="E20" s="290"/>
      <c r="F20" s="291"/>
      <c r="G20" s="288"/>
      <c r="H20" s="288"/>
      <c r="I20" s="266" t="str">
        <f>IF(SUM(D20:H21)=0,"人",SUM(D20:H21))</f>
        <v>人</v>
      </c>
      <c r="J20" s="268" t="str">
        <f>IF(B21="　時　　　分　","",IF(G20+H20&gt;D20+E20,N21*C20*24,N22*C20*24))</f>
        <v/>
      </c>
      <c r="K20" s="270" t="s">
        <v>93</v>
      </c>
      <c r="M20" s="12"/>
      <c r="N20" s="12" t="s">
        <v>83</v>
      </c>
      <c r="O20" s="12" t="s">
        <v>82</v>
      </c>
      <c r="Q20" s="40"/>
      <c r="R20" s="40"/>
      <c r="Y20" s="51">
        <f>D20+E20</f>
        <v>0</v>
      </c>
      <c r="Z20" s="53" t="str">
        <f>C20</f>
        <v>時間</v>
      </c>
      <c r="AB20" s="56" t="str">
        <f>J20</f>
        <v/>
      </c>
    </row>
    <row r="21" spans="1:28" ht="15.75" customHeight="1" x14ac:dyDescent="0.15">
      <c r="A21" s="285"/>
      <c r="B21" s="60" t="s">
        <v>103</v>
      </c>
      <c r="C21" s="287"/>
      <c r="D21" s="289"/>
      <c r="E21" s="292"/>
      <c r="F21" s="293"/>
      <c r="G21" s="289"/>
      <c r="H21" s="289"/>
      <c r="I21" s="267"/>
      <c r="J21" s="269"/>
      <c r="K21" s="271"/>
      <c r="M21" s="12" t="s">
        <v>76</v>
      </c>
      <c r="N21" s="33">
        <v>1110</v>
      </c>
      <c r="O21" s="33">
        <v>230</v>
      </c>
      <c r="Q21" s="40"/>
      <c r="R21" s="105"/>
      <c r="Y21" s="51">
        <f>G20+H20</f>
        <v>0</v>
      </c>
    </row>
    <row r="22" spans="1:28" ht="15.75" customHeight="1" x14ac:dyDescent="0.15">
      <c r="A22" s="284" t="s">
        <v>39</v>
      </c>
      <c r="B22" s="61" t="s">
        <v>104</v>
      </c>
      <c r="C22" s="294" t="str">
        <f>IF(B23="　時　　　分　","時間",CEILING(B23-B22,"1:00"))</f>
        <v>時間</v>
      </c>
      <c r="D22" s="295"/>
      <c r="E22" s="296"/>
      <c r="F22" s="297"/>
      <c r="G22" s="295"/>
      <c r="H22" s="295"/>
      <c r="I22" s="272" t="str">
        <f>IF(SUM(D22:H23)=0,"人",SUM(D22:H23))</f>
        <v>人</v>
      </c>
      <c r="J22" s="268" t="str">
        <f>IF(B23="　時　　　分　","",IF(G22+H22&gt;D22+E22,O21*C22*24,O22*C22*24))</f>
        <v/>
      </c>
      <c r="K22" s="270" t="s">
        <v>93</v>
      </c>
      <c r="M22" s="12" t="s">
        <v>30</v>
      </c>
      <c r="N22" s="33">
        <v>2430</v>
      </c>
      <c r="O22" s="33">
        <v>490</v>
      </c>
      <c r="Q22" s="40"/>
      <c r="R22" s="105"/>
      <c r="Y22" s="51">
        <f>D22+E22</f>
        <v>0</v>
      </c>
      <c r="Z22" s="53" t="str">
        <f>C22</f>
        <v>時間</v>
      </c>
      <c r="AB22" s="56" t="str">
        <f>J22</f>
        <v/>
      </c>
    </row>
    <row r="23" spans="1:28" ht="15.75" customHeight="1" thickBot="1" x14ac:dyDescent="0.2">
      <c r="A23" s="285"/>
      <c r="B23" s="62" t="s">
        <v>103</v>
      </c>
      <c r="C23" s="287"/>
      <c r="D23" s="289"/>
      <c r="E23" s="292"/>
      <c r="F23" s="293"/>
      <c r="G23" s="289"/>
      <c r="H23" s="298"/>
      <c r="I23" s="273"/>
      <c r="J23" s="269"/>
      <c r="K23" s="271"/>
      <c r="Y23" s="51">
        <f>G22+H22</f>
        <v>0</v>
      </c>
    </row>
    <row r="24" spans="1:28" ht="16.5" customHeight="1" thickTop="1" x14ac:dyDescent="0.15">
      <c r="A24" s="19" t="s">
        <v>40</v>
      </c>
      <c r="B24" s="257" t="s">
        <v>72</v>
      </c>
      <c r="C24" s="258"/>
      <c r="D24" s="259" t="str">
        <f>IF(O7=TRUE,"最高入場料を入力してください","")</f>
        <v/>
      </c>
      <c r="E24" s="260"/>
      <c r="F24" s="260"/>
      <c r="G24" s="261"/>
      <c r="H24" s="20" t="s">
        <v>41</v>
      </c>
      <c r="I24" s="262" t="str">
        <f>IF(SUM(V15:V18)=0," ",SUM(V15:V18))</f>
        <v xml:space="preserve"> </v>
      </c>
      <c r="J24" s="263"/>
      <c r="K24" s="222" t="s">
        <v>93</v>
      </c>
      <c r="Y24" s="52" t="e">
        <f>D24+0</f>
        <v>#VALUE!</v>
      </c>
    </row>
    <row r="25" spans="1:28" ht="14.65" customHeight="1" x14ac:dyDescent="0.15">
      <c r="A25" s="274" t="s">
        <v>42</v>
      </c>
      <c r="B25" s="276" t="s">
        <v>73</v>
      </c>
      <c r="C25" s="277"/>
      <c r="D25" s="277"/>
      <c r="E25" s="277"/>
      <c r="F25" s="277"/>
      <c r="G25" s="278"/>
      <c r="H25" s="279" t="s">
        <v>43</v>
      </c>
      <c r="I25" s="262"/>
      <c r="J25" s="263"/>
      <c r="K25" s="233"/>
    </row>
    <row r="26" spans="1:28" ht="14.65" customHeight="1" thickBot="1" x14ac:dyDescent="0.2">
      <c r="A26" s="275"/>
      <c r="B26" s="281" t="s">
        <v>74</v>
      </c>
      <c r="C26" s="282"/>
      <c r="D26" s="282"/>
      <c r="E26" s="282"/>
      <c r="F26" s="282"/>
      <c r="G26" s="283"/>
      <c r="H26" s="280"/>
      <c r="I26" s="264"/>
      <c r="J26" s="265"/>
      <c r="K26" s="233"/>
    </row>
    <row r="27" spans="1:28" ht="18.75" customHeight="1" thickTop="1" x14ac:dyDescent="0.15">
      <c r="A27" s="211" t="s">
        <v>44</v>
      </c>
      <c r="B27" s="228" t="s">
        <v>45</v>
      </c>
      <c r="C27" s="21" t="s">
        <v>46</v>
      </c>
      <c r="D27" s="47" t="str">
        <f>IF(施設・設備使用一覧!L9="","時間",CEILING(施設・設備使用一覧!Q9-施設・設備使用一覧!L9,"1:00")*24)</f>
        <v>時間</v>
      </c>
      <c r="E27" s="43" t="str">
        <f t="shared" ref="E27:E36" si="0">IF(D27="時間"," ",O27*D27)</f>
        <v xml:space="preserve"> </v>
      </c>
      <c r="F27" s="41" t="s">
        <v>93</v>
      </c>
      <c r="G27" s="253" t="s">
        <v>47</v>
      </c>
      <c r="H27" s="254"/>
      <c r="I27" s="46" t="str">
        <f>IF(SUM(施設・設備使用一覧!AD9:AD12,施設・設備使用一覧!AD14:AD17)*24=0,"時間",SUM(施設・設備使用一覧!AD9:AD12,施設・設備使用一覧!AD14:AD17)*24)</f>
        <v>時間</v>
      </c>
      <c r="J27" s="45" t="str">
        <f>IF(I27="時間"," ",R27*I27)</f>
        <v xml:space="preserve"> </v>
      </c>
      <c r="K27" s="42" t="s">
        <v>93</v>
      </c>
      <c r="M27" s="237" t="s">
        <v>45</v>
      </c>
      <c r="N27" s="22" t="s">
        <v>46</v>
      </c>
      <c r="O27" s="28">
        <v>5830</v>
      </c>
      <c r="P27" s="209" t="s">
        <v>47</v>
      </c>
      <c r="Q27" s="210"/>
      <c r="R27" s="28">
        <v>620</v>
      </c>
    </row>
    <row r="28" spans="1:28" ht="18.75" customHeight="1" x14ac:dyDescent="0.15">
      <c r="A28" s="212"/>
      <c r="B28" s="229"/>
      <c r="C28" s="22" t="s">
        <v>48</v>
      </c>
      <c r="D28" s="47" t="str">
        <f>IF(施設・設備使用一覧!L10="","時間",CEILING(施設・設備使用一覧!Q10-施設・設備使用一覧!L10,"1:00")*24)</f>
        <v>時間</v>
      </c>
      <c r="E28" s="44" t="str">
        <f t="shared" si="0"/>
        <v xml:space="preserve"> </v>
      </c>
      <c r="F28" s="38" t="s">
        <v>93</v>
      </c>
      <c r="G28" s="209" t="s">
        <v>49</v>
      </c>
      <c r="H28" s="210"/>
      <c r="I28" s="46" t="str">
        <f>IF(SUM(施設・設備使用一覧!AD18:AD18)*24=0,"時間",SUM(施設・設備使用一覧!AD18:AD18)*24)</f>
        <v>時間</v>
      </c>
      <c r="J28" s="45" t="str">
        <f t="shared" ref="J28:J36" si="1">IF(I28="時間"," ",R28*I28)</f>
        <v xml:space="preserve"> </v>
      </c>
      <c r="K28" s="42" t="s">
        <v>93</v>
      </c>
      <c r="M28" s="234"/>
      <c r="N28" s="22" t="s">
        <v>48</v>
      </c>
      <c r="O28" s="28">
        <v>9720</v>
      </c>
      <c r="P28" s="209" t="s">
        <v>49</v>
      </c>
      <c r="Q28" s="210"/>
      <c r="R28" s="28">
        <v>490</v>
      </c>
    </row>
    <row r="29" spans="1:28" ht="18.75" customHeight="1" x14ac:dyDescent="0.15">
      <c r="A29" s="212"/>
      <c r="B29" s="229"/>
      <c r="C29" s="30" t="s">
        <v>2</v>
      </c>
      <c r="D29" s="47" t="str">
        <f>IF(施設・設備使用一覧!L11="","時間",CEILING(施設・設備使用一覧!Q11-施設・設備使用一覧!L11,"1:00")*24)</f>
        <v>時間</v>
      </c>
      <c r="E29" s="44" t="str">
        <f t="shared" si="0"/>
        <v xml:space="preserve"> </v>
      </c>
      <c r="F29" s="38" t="s">
        <v>93</v>
      </c>
      <c r="G29" s="209" t="s">
        <v>50</v>
      </c>
      <c r="H29" s="210"/>
      <c r="I29" s="46" t="str">
        <f>IF(SUM(施設・設備使用一覧!J27:J28)*24=0,"時間",SUM(施設・設備使用一覧!J27:J28)*24)</f>
        <v>時間</v>
      </c>
      <c r="J29" s="45" t="str">
        <f t="shared" si="1"/>
        <v xml:space="preserve"> </v>
      </c>
      <c r="K29" s="42" t="s">
        <v>93</v>
      </c>
      <c r="M29" s="234"/>
      <c r="N29" s="22" t="s">
        <v>2</v>
      </c>
      <c r="O29" s="28">
        <v>17380</v>
      </c>
      <c r="P29" s="209" t="s">
        <v>50</v>
      </c>
      <c r="Q29" s="210"/>
      <c r="R29" s="28">
        <v>490</v>
      </c>
    </row>
    <row r="30" spans="1:28" ht="18.75" customHeight="1" x14ac:dyDescent="0.15">
      <c r="A30" s="212"/>
      <c r="B30" s="230"/>
      <c r="C30" s="30" t="s">
        <v>133</v>
      </c>
      <c r="D30" s="47" t="str">
        <f>IF(施設・設備使用一覧!L12="","時間",CEILING(施設・設備使用一覧!Q12-施設・設備使用一覧!L12,"1:00")*24)</f>
        <v>時間</v>
      </c>
      <c r="E30" s="44" t="str">
        <f t="shared" si="0"/>
        <v xml:space="preserve"> </v>
      </c>
      <c r="F30" s="38" t="s">
        <v>93</v>
      </c>
      <c r="G30" s="209" t="s">
        <v>51</v>
      </c>
      <c r="H30" s="210"/>
      <c r="I30" s="46" t="str">
        <f>IF(SUM(施設・設備使用一覧!J29:J32)*24=0,"時間",SUM(施設・設備使用一覧!J29:J32)*24)</f>
        <v>時間</v>
      </c>
      <c r="J30" s="45" t="str">
        <f t="shared" si="1"/>
        <v xml:space="preserve"> </v>
      </c>
      <c r="K30" s="42" t="s">
        <v>93</v>
      </c>
      <c r="M30" s="224"/>
      <c r="N30" s="22" t="s">
        <v>146</v>
      </c>
      <c r="O30" s="28">
        <v>2400</v>
      </c>
      <c r="P30" s="209" t="s">
        <v>51</v>
      </c>
      <c r="Q30" s="210"/>
      <c r="R30" s="28">
        <v>680</v>
      </c>
    </row>
    <row r="31" spans="1:28" ht="18.75" customHeight="1" x14ac:dyDescent="0.15">
      <c r="A31" s="212"/>
      <c r="B31" s="209" t="s">
        <v>123</v>
      </c>
      <c r="C31" s="210"/>
      <c r="D31" s="47" t="str">
        <f>IF(施設・設備使用一覧!L13="","時間",CEILING(施設・設備使用一覧!Q13-施設・設備使用一覧!L13,"1:00")*24)</f>
        <v>時間</v>
      </c>
      <c r="E31" s="45" t="str">
        <f t="shared" si="0"/>
        <v xml:space="preserve"> </v>
      </c>
      <c r="F31" s="38" t="s">
        <v>93</v>
      </c>
      <c r="G31" s="209" t="s">
        <v>64</v>
      </c>
      <c r="H31" s="210"/>
      <c r="I31" s="46" t="str">
        <f>IF(SUM(施設・設備使用一覧!J33:J34)*24=0,"時間",SUM(施設・設備使用一覧!J33:J34)*24)</f>
        <v>時間</v>
      </c>
      <c r="J31" s="45" t="str">
        <f t="shared" si="1"/>
        <v xml:space="preserve"> </v>
      </c>
      <c r="K31" s="42" t="s">
        <v>93</v>
      </c>
      <c r="M31" s="209" t="s">
        <v>123</v>
      </c>
      <c r="N31" s="210"/>
      <c r="O31" s="28">
        <v>8680</v>
      </c>
      <c r="P31" s="209" t="s">
        <v>64</v>
      </c>
      <c r="Q31" s="210"/>
      <c r="R31" s="28">
        <v>550</v>
      </c>
    </row>
    <row r="32" spans="1:28" ht="18.75" customHeight="1" x14ac:dyDescent="0.15">
      <c r="A32" s="212"/>
      <c r="B32" s="209" t="s">
        <v>122</v>
      </c>
      <c r="C32" s="210"/>
      <c r="D32" s="47" t="str">
        <f>IF(施設・設備使用一覧!L14="","時間",CEILING(施設・設備使用一覧!Q14-施設・設備使用一覧!L14,"1:00")*24)</f>
        <v>時間</v>
      </c>
      <c r="E32" s="45" t="str">
        <f t="shared" si="0"/>
        <v xml:space="preserve"> </v>
      </c>
      <c r="F32" s="38" t="s">
        <v>93</v>
      </c>
      <c r="G32" s="209" t="s">
        <v>66</v>
      </c>
      <c r="H32" s="210"/>
      <c r="I32" s="46" t="str">
        <f>IF(SUM(施設・設備使用一覧!J35:J36)*24=0,"時間",SUM(施設・設備使用一覧!J35:J36)*24)</f>
        <v>時間</v>
      </c>
      <c r="J32" s="45" t="str">
        <f t="shared" si="1"/>
        <v xml:space="preserve"> </v>
      </c>
      <c r="K32" s="42" t="s">
        <v>93</v>
      </c>
      <c r="M32" s="209" t="s">
        <v>122</v>
      </c>
      <c r="N32" s="210"/>
      <c r="O32" s="28">
        <v>5040</v>
      </c>
      <c r="P32" s="209" t="s">
        <v>66</v>
      </c>
      <c r="Q32" s="210"/>
      <c r="R32" s="28">
        <v>440</v>
      </c>
    </row>
    <row r="33" spans="1:24" ht="18.75" customHeight="1" x14ac:dyDescent="0.15">
      <c r="A33" s="212"/>
      <c r="B33" s="209" t="s">
        <v>14</v>
      </c>
      <c r="C33" s="210"/>
      <c r="D33" s="47" t="str">
        <f>IF(施設・設備使用一覧!L15="","時間",CEILING(施設・設備使用一覧!Q15-施設・設備使用一覧!L15,"1:00")*24)</f>
        <v>時間</v>
      </c>
      <c r="E33" s="45" t="str">
        <f t="shared" si="0"/>
        <v xml:space="preserve"> </v>
      </c>
      <c r="F33" s="38" t="s">
        <v>93</v>
      </c>
      <c r="G33" s="209" t="s">
        <v>68</v>
      </c>
      <c r="H33" s="210"/>
      <c r="I33" s="46" t="str">
        <f>IF(SUM(施設・設備使用一覧!J20:J20)*24=0,"時間",SUM(施設・設備使用一覧!J20:J20)*24)</f>
        <v>時間</v>
      </c>
      <c r="J33" s="45" t="str">
        <f>IF(I33="時間"," ",R33*I33)</f>
        <v xml:space="preserve"> </v>
      </c>
      <c r="K33" s="42" t="s">
        <v>93</v>
      </c>
      <c r="M33" s="209" t="s">
        <v>14</v>
      </c>
      <c r="N33" s="210"/>
      <c r="O33" s="28">
        <v>1900</v>
      </c>
      <c r="P33" s="209" t="s">
        <v>149</v>
      </c>
      <c r="Q33" s="210"/>
      <c r="R33" s="28">
        <v>490</v>
      </c>
    </row>
    <row r="34" spans="1:24" ht="18.75" customHeight="1" x14ac:dyDescent="0.15">
      <c r="A34" s="212"/>
      <c r="B34" s="209" t="s">
        <v>154</v>
      </c>
      <c r="C34" s="210"/>
      <c r="D34" s="47" t="str">
        <f>IF(施設・設備使用一覧!L16="","時間",CEILING(施設・設備使用一覧!Q16-施設・設備使用一覧!L16,"1:00")*24)</f>
        <v>時間</v>
      </c>
      <c r="E34" s="45" t="str">
        <f t="shared" si="0"/>
        <v xml:space="preserve"> </v>
      </c>
      <c r="F34" s="38" t="s">
        <v>93</v>
      </c>
      <c r="G34" s="209" t="s">
        <v>69</v>
      </c>
      <c r="H34" s="210"/>
      <c r="I34" s="46" t="str">
        <f>IF(SUM(施設・設備使用一覧!AD19:AD19)*24=0,"時間",SUM(施設・設備使用一覧!AD19:AD19)*24)</f>
        <v>時間</v>
      </c>
      <c r="J34" s="45" t="str">
        <f t="shared" si="1"/>
        <v xml:space="preserve"> </v>
      </c>
      <c r="K34" s="42" t="s">
        <v>93</v>
      </c>
      <c r="M34" s="209" t="s">
        <v>65</v>
      </c>
      <c r="N34" s="210"/>
      <c r="O34" s="28">
        <v>1040</v>
      </c>
      <c r="P34" s="209" t="s">
        <v>150</v>
      </c>
      <c r="Q34" s="210"/>
      <c r="R34" s="28">
        <v>620</v>
      </c>
    </row>
    <row r="35" spans="1:24" ht="18.75" customHeight="1" x14ac:dyDescent="0.15">
      <c r="A35" s="212"/>
      <c r="B35" s="209" t="s">
        <v>67</v>
      </c>
      <c r="C35" s="210"/>
      <c r="D35" s="47" t="str">
        <f>IF(施設・設備使用一覧!L17="","時間",CEILING(施設・設備使用一覧!Q17-施設・設備使用一覧!L17,"1:00")*24)</f>
        <v>時間</v>
      </c>
      <c r="E35" s="45" t="str">
        <f t="shared" si="0"/>
        <v xml:space="preserve"> </v>
      </c>
      <c r="F35" s="38" t="s">
        <v>93</v>
      </c>
      <c r="G35" s="209" t="s">
        <v>53</v>
      </c>
      <c r="H35" s="210"/>
      <c r="I35" s="46" t="str">
        <f>IF(SUM(施設・設備使用一覧!AD20:AD21)*24=0,"時間",SUM(施設・設備使用一覧!AD20)*24+SUM(施設・設備使用一覧!AD21)*24)</f>
        <v>時間</v>
      </c>
      <c r="J35" s="45" t="str">
        <f t="shared" si="1"/>
        <v xml:space="preserve"> </v>
      </c>
      <c r="K35" s="42" t="s">
        <v>93</v>
      </c>
      <c r="M35" s="209" t="s">
        <v>67</v>
      </c>
      <c r="N35" s="210"/>
      <c r="O35" s="28">
        <v>1200</v>
      </c>
      <c r="P35" s="209" t="s">
        <v>53</v>
      </c>
      <c r="Q35" s="210"/>
      <c r="R35" s="28">
        <v>250</v>
      </c>
    </row>
    <row r="36" spans="1:24" ht="18.75" customHeight="1" x14ac:dyDescent="0.15">
      <c r="A36" s="212"/>
      <c r="B36" s="209" t="s">
        <v>52</v>
      </c>
      <c r="C36" s="210"/>
      <c r="D36" s="47" t="str">
        <f>IF(施設・設備使用一覧!L18="","時間",CEILING(施設・設備使用一覧!Q18-施設・設備使用一覧!L18,"1:00")*24)</f>
        <v>時間</v>
      </c>
      <c r="E36" s="45" t="str">
        <f t="shared" si="0"/>
        <v xml:space="preserve"> </v>
      </c>
      <c r="F36" s="38" t="s">
        <v>93</v>
      </c>
      <c r="G36" s="209" t="s">
        <v>127</v>
      </c>
      <c r="H36" s="210"/>
      <c r="I36" s="46" t="str">
        <f>IF(SUM(施設・設備使用一覧!J21:J21)*24=0,"時間",SUM(施設・設備使用一覧!J21:J21)*24)</f>
        <v>時間</v>
      </c>
      <c r="J36" s="45" t="str">
        <f t="shared" si="1"/>
        <v xml:space="preserve"> </v>
      </c>
      <c r="K36" s="42" t="s">
        <v>93</v>
      </c>
      <c r="M36" s="209" t="s">
        <v>52</v>
      </c>
      <c r="N36" s="210"/>
      <c r="O36" s="28">
        <v>2570</v>
      </c>
      <c r="P36" s="209" t="s">
        <v>127</v>
      </c>
      <c r="Q36" s="210"/>
      <c r="R36" s="28">
        <v>360</v>
      </c>
    </row>
    <row r="37" spans="1:24" ht="18.75" customHeight="1" x14ac:dyDescent="0.15">
      <c r="A37" s="212"/>
      <c r="B37" s="255" t="s">
        <v>70</v>
      </c>
      <c r="C37" s="256"/>
      <c r="D37" s="47" t="str">
        <f>IF(施設・設備使用一覧!L19="","時間",CEILING(施設・設備使用一覧!Q19-施設・設備使用一覧!L19,"1:00")*24)</f>
        <v>時間</v>
      </c>
      <c r="E37" s="45" t="str">
        <f>IF(D37="時間"," ",O37*D37)</f>
        <v xml:space="preserve"> </v>
      </c>
      <c r="F37" s="38" t="s">
        <v>93</v>
      </c>
      <c r="G37" s="209" t="s">
        <v>134</v>
      </c>
      <c r="H37" s="210"/>
      <c r="I37" s="46" t="str">
        <f>IF(SUM(施設・設備使用一覧!J22,施設・設備使用一覧!J24)*24=0,"時間",SUM(施設・設備使用一覧!J22,施設・設備使用一覧!J24)*24)</f>
        <v>時間</v>
      </c>
      <c r="J37" s="45" t="str">
        <f>IF(I37="時間"," ",R37*I37)</f>
        <v xml:space="preserve"> </v>
      </c>
      <c r="K37" s="42" t="s">
        <v>93</v>
      </c>
      <c r="M37" s="209" t="s">
        <v>70</v>
      </c>
      <c r="N37" s="210"/>
      <c r="O37" s="28">
        <v>790</v>
      </c>
      <c r="P37" s="209" t="s">
        <v>134</v>
      </c>
      <c r="Q37" s="210"/>
      <c r="R37" s="28">
        <v>720</v>
      </c>
    </row>
    <row r="38" spans="1:24" ht="18.75" customHeight="1" x14ac:dyDescent="0.15">
      <c r="A38" s="212"/>
      <c r="B38" s="214" t="s">
        <v>170</v>
      </c>
      <c r="C38" s="215"/>
      <c r="D38" s="47" t="str">
        <f>IF(SUM(施設・設備使用一覧!J37)*24=0,"時間",SUM(施設・設備使用一覧!J37)*24)</f>
        <v>時間</v>
      </c>
      <c r="E38" s="45" t="str">
        <f>IF(D38="時間"," ",O38*D38)</f>
        <v xml:space="preserve"> </v>
      </c>
      <c r="F38" s="38" t="s">
        <v>168</v>
      </c>
      <c r="G38" s="251" t="s">
        <v>174</v>
      </c>
      <c r="H38" s="252"/>
      <c r="I38" s="46" t="str">
        <f>IF(SUM(施設・設備使用一覧!J38)*24=0,"時間",SUM(施設・設備使用一覧!J38)*24)</f>
        <v>時間</v>
      </c>
      <c r="J38" s="45" t="str">
        <f>IF(I38="時間"," ",R38*I38)</f>
        <v xml:space="preserve"> </v>
      </c>
      <c r="K38" s="42" t="s">
        <v>168</v>
      </c>
      <c r="M38" s="207" t="s">
        <v>170</v>
      </c>
      <c r="N38" s="208"/>
      <c r="O38" s="28">
        <v>740</v>
      </c>
      <c r="P38" s="207" t="s">
        <v>169</v>
      </c>
      <c r="Q38" s="208"/>
      <c r="R38" s="28">
        <v>740</v>
      </c>
    </row>
    <row r="39" spans="1:24" ht="18.75" customHeight="1" x14ac:dyDescent="0.15">
      <c r="A39" s="213"/>
      <c r="B39" s="214" t="s">
        <v>173</v>
      </c>
      <c r="C39" s="215"/>
      <c r="D39" s="47" t="str">
        <f>IF(SUM(施設・設備使用一覧!AD37)*24=0,"時間",SUM(施設・設備使用一覧!AD37)*24)</f>
        <v>時間</v>
      </c>
      <c r="E39" s="45" t="str">
        <f>IF(D39="時間"," ",R39*D39)</f>
        <v xml:space="preserve"> </v>
      </c>
      <c r="F39" s="38" t="s">
        <v>168</v>
      </c>
      <c r="G39" s="209" t="s">
        <v>135</v>
      </c>
      <c r="H39" s="210"/>
      <c r="I39" s="46" t="str">
        <f>IF(SUM(施設・設備使用一覧!J22,施設・設備使用一覧!J24)*24=0,"時間",SUM(施設・設備使用一覧!J22,施設・設備使用一覧!J24)*24)</f>
        <v>時間</v>
      </c>
      <c r="J39" s="45" t="str">
        <f t="shared" ref="J39" si="2">IF(I39="時間"," ",R39*I39)</f>
        <v xml:space="preserve"> </v>
      </c>
      <c r="K39" s="42" t="s">
        <v>93</v>
      </c>
      <c r="M39" s="40"/>
      <c r="N39" s="40"/>
      <c r="O39" s="68"/>
      <c r="P39" s="207" t="s">
        <v>172</v>
      </c>
      <c r="Q39" s="208"/>
      <c r="R39" s="28">
        <v>340</v>
      </c>
    </row>
    <row r="40" spans="1:24" ht="18.75" customHeight="1" x14ac:dyDescent="0.15">
      <c r="A40" s="12" t="s">
        <v>54</v>
      </c>
      <c r="B40" s="227" t="s">
        <v>55</v>
      </c>
      <c r="C40" s="227"/>
      <c r="D40" s="227" t="s">
        <v>56</v>
      </c>
      <c r="E40" s="227"/>
      <c r="F40" s="227"/>
      <c r="G40" s="225"/>
      <c r="H40" s="226"/>
      <c r="I40" s="106"/>
      <c r="J40" s="107"/>
      <c r="K40" s="108"/>
      <c r="M40" s="67"/>
      <c r="N40" s="67"/>
      <c r="O40" s="68"/>
      <c r="P40" s="209" t="s">
        <v>135</v>
      </c>
      <c r="Q40" s="210"/>
      <c r="R40" s="28">
        <v>120</v>
      </c>
    </row>
    <row r="41" spans="1:24" ht="18.75" customHeight="1" x14ac:dyDescent="0.15">
      <c r="A41" s="237"/>
      <c r="B41" s="238"/>
      <c r="C41" s="239"/>
      <c r="D41" s="242"/>
      <c r="E41" s="243"/>
      <c r="F41" s="244"/>
      <c r="G41" s="217" t="s">
        <v>57</v>
      </c>
      <c r="H41" s="217"/>
      <c r="I41" s="218" t="str">
        <f>IF(SUM(E27:E37)+SUM(J27:J40)=0," ",SUM(E27:E37)+SUM(J27:J40))</f>
        <v xml:space="preserve"> </v>
      </c>
      <c r="J41" s="219"/>
      <c r="K41" s="222" t="s">
        <v>93</v>
      </c>
    </row>
    <row r="42" spans="1:24" ht="29.25" customHeight="1" x14ac:dyDescent="0.15">
      <c r="A42" s="234"/>
      <c r="B42" s="229"/>
      <c r="C42" s="240"/>
      <c r="D42" s="245"/>
      <c r="E42" s="246"/>
      <c r="F42" s="247"/>
      <c r="G42" s="224" t="s">
        <v>27</v>
      </c>
      <c r="H42" s="224"/>
      <c r="I42" s="220"/>
      <c r="J42" s="221"/>
      <c r="K42" s="223"/>
    </row>
    <row r="43" spans="1:24" ht="18" customHeight="1" x14ac:dyDescent="0.15">
      <c r="A43" s="234"/>
      <c r="B43" s="229"/>
      <c r="C43" s="240"/>
      <c r="D43" s="245"/>
      <c r="E43" s="246"/>
      <c r="F43" s="247"/>
      <c r="G43" s="217" t="s">
        <v>58</v>
      </c>
      <c r="H43" s="217"/>
      <c r="I43" s="231" t="str">
        <f>IF(X44," ",IF(IF(I24=" ",0,I24)+IF(I41=" ",0,I41)=0," ",IF(I24=" ",0,I24)+IF(I41=" ",0,I41)))</f>
        <v xml:space="preserve"> </v>
      </c>
      <c r="J43" s="232"/>
      <c r="K43" s="222" t="s">
        <v>93</v>
      </c>
    </row>
    <row r="44" spans="1:24" ht="18.75" customHeight="1" x14ac:dyDescent="0.15">
      <c r="A44" s="234"/>
      <c r="B44" s="229"/>
      <c r="C44" s="240"/>
      <c r="D44" s="245"/>
      <c r="E44" s="246"/>
      <c r="F44" s="247"/>
      <c r="G44" s="234" t="s">
        <v>59</v>
      </c>
      <c r="H44" s="234"/>
      <c r="I44" s="231"/>
      <c r="J44" s="232"/>
      <c r="K44" s="233"/>
      <c r="X44" s="6" t="b">
        <v>0</v>
      </c>
    </row>
    <row r="45" spans="1:24" ht="18.75" customHeight="1" x14ac:dyDescent="0.15">
      <c r="A45" s="224"/>
      <c r="B45" s="230"/>
      <c r="C45" s="241"/>
      <c r="D45" s="248"/>
      <c r="E45" s="249"/>
      <c r="F45" s="250"/>
      <c r="G45" s="224" t="s">
        <v>60</v>
      </c>
      <c r="H45" s="224"/>
      <c r="I45" s="231"/>
      <c r="J45" s="232"/>
      <c r="K45" s="223"/>
    </row>
    <row r="46" spans="1:24" ht="6" customHeight="1" x14ac:dyDescent="0.15">
      <c r="A46" s="235"/>
      <c r="B46" s="235"/>
      <c r="C46" s="235"/>
      <c r="D46" s="235"/>
      <c r="E46" s="235"/>
      <c r="F46" s="235"/>
      <c r="G46" s="235"/>
      <c r="H46" s="235"/>
      <c r="I46" s="236"/>
      <c r="J46" s="236"/>
      <c r="K46" s="40"/>
    </row>
    <row r="47" spans="1:24" x14ac:dyDescent="0.15">
      <c r="A47" s="216" t="s">
        <v>61</v>
      </c>
      <c r="B47" s="216"/>
      <c r="C47" s="216"/>
      <c r="D47" s="216"/>
      <c r="E47" s="216"/>
      <c r="F47" s="216"/>
      <c r="G47" s="216"/>
      <c r="H47" s="216"/>
      <c r="I47" s="216"/>
      <c r="J47" s="216"/>
      <c r="K47" s="39"/>
    </row>
    <row r="48" spans="1:24" x14ac:dyDescent="0.15">
      <c r="A48" s="216" t="s">
        <v>62</v>
      </c>
      <c r="B48" s="216"/>
      <c r="C48" s="216"/>
      <c r="D48" s="216"/>
      <c r="E48" s="216"/>
      <c r="F48" s="216"/>
      <c r="G48" s="216"/>
      <c r="H48" s="216"/>
      <c r="I48" s="216"/>
      <c r="J48" s="216"/>
      <c r="K48" s="39"/>
    </row>
    <row r="49" spans="1:11" x14ac:dyDescent="0.15">
      <c r="A49" s="216" t="s">
        <v>95</v>
      </c>
      <c r="B49" s="216"/>
      <c r="C49" s="216"/>
      <c r="D49" s="216"/>
      <c r="E49" s="216"/>
      <c r="F49" s="216"/>
      <c r="G49" s="216"/>
      <c r="H49" s="216"/>
      <c r="I49" s="216"/>
      <c r="J49" s="216"/>
      <c r="K49" s="39"/>
    </row>
    <row r="50" spans="1:11" x14ac:dyDescent="0.15">
      <c r="A50" s="216"/>
      <c r="B50" s="216"/>
      <c r="C50" s="216"/>
      <c r="D50" s="216"/>
      <c r="E50" s="216"/>
      <c r="F50" s="216"/>
      <c r="G50" s="216"/>
      <c r="H50" s="216"/>
      <c r="I50" s="216"/>
      <c r="J50" s="216"/>
      <c r="K50" s="39"/>
    </row>
    <row r="51" spans="1:11" x14ac:dyDescent="0.15">
      <c r="A51" s="216"/>
      <c r="B51" s="216"/>
      <c r="C51" s="216"/>
      <c r="D51" s="216"/>
      <c r="E51" s="216"/>
      <c r="F51" s="216"/>
      <c r="G51" s="216"/>
      <c r="H51" s="216"/>
      <c r="I51" s="216"/>
      <c r="J51" s="216"/>
      <c r="K51" s="39"/>
    </row>
  </sheetData>
  <protectedRanges>
    <protectedRange sqref="B24:G26" name="範囲12"/>
    <protectedRange sqref="D20:H23" name="範囲11"/>
    <protectedRange sqref="B20:B23" name="範囲10"/>
    <protectedRange sqref="L41:W65538 L27:O30 L33:O37 L31:L32 O31:O32 L40:O40 L38:L39 O38:O39 L1:W26 R27:W40" name="範囲9"/>
    <protectedRange sqref="B15:B18" name="範囲8"/>
    <protectedRange sqref="D15:H18" name="範囲7"/>
    <protectedRange sqref="B15:B18" name="範囲6"/>
    <protectedRange sqref="I11" name="範囲5"/>
    <protectedRange sqref="B11" name="範囲4"/>
    <protectedRange sqref="B10" name="範囲3"/>
    <protectedRange sqref="C6:K9" name="範囲2"/>
    <protectedRange sqref="H3" name="範囲1"/>
    <protectedRange sqref="L14:L24" name="範囲13"/>
  </protectedRanges>
  <mergeCells count="140">
    <mergeCell ref="A1:K1"/>
    <mergeCell ref="A2:K2"/>
    <mergeCell ref="A3:G3"/>
    <mergeCell ref="H3:K3"/>
    <mergeCell ref="A4:K4"/>
    <mergeCell ref="A5:K5"/>
    <mergeCell ref="A6:A9"/>
    <mergeCell ref="C6:K6"/>
    <mergeCell ref="A12:A14"/>
    <mergeCell ref="B12:B14"/>
    <mergeCell ref="C12:C14"/>
    <mergeCell ref="D12:H12"/>
    <mergeCell ref="I12:I14"/>
    <mergeCell ref="J12:K14"/>
    <mergeCell ref="D13:F13"/>
    <mergeCell ref="G13:H13"/>
    <mergeCell ref="E14:F14"/>
    <mergeCell ref="O7:O9"/>
    <mergeCell ref="C8:K8"/>
    <mergeCell ref="C9:D9"/>
    <mergeCell ref="E9:K9"/>
    <mergeCell ref="B10:K10"/>
    <mergeCell ref="B11:F11"/>
    <mergeCell ref="G11:H11"/>
    <mergeCell ref="I11:K11"/>
    <mergeCell ref="C7:D7"/>
    <mergeCell ref="E7:K7"/>
    <mergeCell ref="I19:K19"/>
    <mergeCell ref="J22:J23"/>
    <mergeCell ref="E15:F16"/>
    <mergeCell ref="G15:G16"/>
    <mergeCell ref="H15:H16"/>
    <mergeCell ref="I15:I16"/>
    <mergeCell ref="J15:J16"/>
    <mergeCell ref="K15:K16"/>
    <mergeCell ref="C17:C18"/>
    <mergeCell ref="D17:D18"/>
    <mergeCell ref="E17:F18"/>
    <mergeCell ref="G17:G18"/>
    <mergeCell ref="H17:H18"/>
    <mergeCell ref="I17:I18"/>
    <mergeCell ref="J17:J18"/>
    <mergeCell ref="K17:K18"/>
    <mergeCell ref="C15:C16"/>
    <mergeCell ref="D15:D16"/>
    <mergeCell ref="D19:F19"/>
    <mergeCell ref="G19:H19"/>
    <mergeCell ref="K22:K23"/>
    <mergeCell ref="B24:C24"/>
    <mergeCell ref="D24:G24"/>
    <mergeCell ref="I24:J26"/>
    <mergeCell ref="K24:K26"/>
    <mergeCell ref="I20:I21"/>
    <mergeCell ref="J20:J21"/>
    <mergeCell ref="K20:K21"/>
    <mergeCell ref="I22:I23"/>
    <mergeCell ref="A25:A26"/>
    <mergeCell ref="B25:G25"/>
    <mergeCell ref="H25:H26"/>
    <mergeCell ref="B26:G26"/>
    <mergeCell ref="A20:A21"/>
    <mergeCell ref="C20:C21"/>
    <mergeCell ref="D20:D21"/>
    <mergeCell ref="E20:F21"/>
    <mergeCell ref="G20:G21"/>
    <mergeCell ref="H20:H21"/>
    <mergeCell ref="A22:A23"/>
    <mergeCell ref="C22:C23"/>
    <mergeCell ref="D22:D23"/>
    <mergeCell ref="E22:F23"/>
    <mergeCell ref="G22:G23"/>
    <mergeCell ref="H22:H23"/>
    <mergeCell ref="P30:Q30"/>
    <mergeCell ref="P32:Q32"/>
    <mergeCell ref="G27:H27"/>
    <mergeCell ref="B31:C31"/>
    <mergeCell ref="G31:H31"/>
    <mergeCell ref="B34:C34"/>
    <mergeCell ref="G34:H34"/>
    <mergeCell ref="P36:Q36"/>
    <mergeCell ref="B37:C37"/>
    <mergeCell ref="G37:H37"/>
    <mergeCell ref="M37:N37"/>
    <mergeCell ref="P31:Q31"/>
    <mergeCell ref="B33:C33"/>
    <mergeCell ref="G33:H33"/>
    <mergeCell ref="M33:N33"/>
    <mergeCell ref="P33:Q33"/>
    <mergeCell ref="M34:N34"/>
    <mergeCell ref="P34:Q34"/>
    <mergeCell ref="B35:C35"/>
    <mergeCell ref="G35:H35"/>
    <mergeCell ref="M35:N35"/>
    <mergeCell ref="P35:Q35"/>
    <mergeCell ref="G36:H36"/>
    <mergeCell ref="M27:M30"/>
    <mergeCell ref="B27:B30"/>
    <mergeCell ref="B32:C32"/>
    <mergeCell ref="G30:H30"/>
    <mergeCell ref="G32:H32"/>
    <mergeCell ref="M31:N31"/>
    <mergeCell ref="A50:J50"/>
    <mergeCell ref="A51:J51"/>
    <mergeCell ref="I43:J45"/>
    <mergeCell ref="K43:K45"/>
    <mergeCell ref="G44:H44"/>
    <mergeCell ref="G45:H45"/>
    <mergeCell ref="A46:J46"/>
    <mergeCell ref="A47:J47"/>
    <mergeCell ref="G43:H43"/>
    <mergeCell ref="A48:J48"/>
    <mergeCell ref="A41:A45"/>
    <mergeCell ref="B41:C45"/>
    <mergeCell ref="D41:F45"/>
    <mergeCell ref="B38:C38"/>
    <mergeCell ref="G38:H38"/>
    <mergeCell ref="P38:Q38"/>
    <mergeCell ref="M38:N38"/>
    <mergeCell ref="G39:H39"/>
    <mergeCell ref="A27:A39"/>
    <mergeCell ref="B39:C39"/>
    <mergeCell ref="P39:Q39"/>
    <mergeCell ref="A49:J49"/>
    <mergeCell ref="G41:H41"/>
    <mergeCell ref="I41:J42"/>
    <mergeCell ref="K41:K42"/>
    <mergeCell ref="G42:H42"/>
    <mergeCell ref="P37:Q37"/>
    <mergeCell ref="G40:H40"/>
    <mergeCell ref="P40:Q40"/>
    <mergeCell ref="P27:Q27"/>
    <mergeCell ref="G28:H28"/>
    <mergeCell ref="P28:Q28"/>
    <mergeCell ref="G29:H29"/>
    <mergeCell ref="P29:Q29"/>
    <mergeCell ref="B40:C40"/>
    <mergeCell ref="D40:F40"/>
    <mergeCell ref="B36:C36"/>
    <mergeCell ref="M32:N32"/>
    <mergeCell ref="M36:N36"/>
  </mergeCells>
  <phoneticPr fontId="2"/>
  <conditionalFormatting sqref="D24:G24">
    <cfRule type="cellIs" dxfId="0" priority="1" operator="notEqual">
      <formula>"最高入場料を入力してください"</formula>
    </cfRule>
  </conditionalFormatting>
  <dataValidations count="1">
    <dataValidation type="list" allowBlank="1" showInputMessage="1" showErrorMessage="1" sqref="C9:D9" xr:uid="{00000000-0002-0000-0100-000000000000}">
      <formula1>"勤務先・自宅・携帯,勤務先,自宅,携帯"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723900</xdr:colOff>
                    <xdr:row>23</xdr:row>
                    <xdr:rowOff>0</xdr:rowOff>
                  </from>
                  <to>
                    <xdr:col>2</xdr:col>
                    <xdr:colOff>171450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247650</xdr:colOff>
                    <xdr:row>23</xdr:row>
                    <xdr:rowOff>0</xdr:rowOff>
                  </from>
                  <to>
                    <xdr:col>1</xdr:col>
                    <xdr:colOff>552450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0</xdr:rowOff>
                  </from>
                  <to>
                    <xdr:col>1</xdr:col>
                    <xdr:colOff>476250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371475</xdr:colOff>
                    <xdr:row>24</xdr:row>
                    <xdr:rowOff>0</xdr:rowOff>
                  </from>
                  <to>
                    <xdr:col>4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161925</xdr:rowOff>
                  </from>
                  <to>
                    <xdr:col>1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209550</xdr:rowOff>
                  </from>
                  <to>
                    <xdr:col>11</xdr:col>
                    <xdr:colOff>685800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38100</xdr:rowOff>
                  </from>
                  <to>
                    <xdr:col>11</xdr:col>
                    <xdr:colOff>685800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104775</xdr:rowOff>
                  </from>
                  <to>
                    <xdr:col>11</xdr:col>
                    <xdr:colOff>685800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304800</xdr:rowOff>
                  </from>
                  <to>
                    <xdr:col>11</xdr:col>
                    <xdr:colOff>685800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209550</xdr:rowOff>
                  </from>
                  <to>
                    <xdr:col>11</xdr:col>
                    <xdr:colOff>704850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142875</xdr:rowOff>
                  </from>
                  <to>
                    <xdr:col>11</xdr:col>
                    <xdr:colOff>704850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9525</xdr:rowOff>
                  </from>
                  <to>
                    <xdr:col>11</xdr:col>
                    <xdr:colOff>704850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180975</xdr:rowOff>
                  </from>
                  <to>
                    <xdr:col>11</xdr:col>
                    <xdr:colOff>704850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9525</xdr:rowOff>
                  </from>
                  <to>
                    <xdr:col>11</xdr:col>
                    <xdr:colOff>581025</xdr:colOff>
                    <xdr:row>43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施設・設備使用一覧</vt:lpstr>
      <vt:lpstr>申請書 </vt:lpstr>
      <vt:lpstr>施設・設備使用一覧!Print_Area</vt:lpstr>
      <vt:lpstr>'申請書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Uketuke01</dc:creator>
  <cp:lastModifiedBy>山口　かおり</cp:lastModifiedBy>
  <cp:lastPrinted>2024-11-09T00:14:28Z</cp:lastPrinted>
  <dcterms:created xsi:type="dcterms:W3CDTF">2007-03-11T04:13:35Z</dcterms:created>
  <dcterms:modified xsi:type="dcterms:W3CDTF">2026-03-29T01:45:25Z</dcterms:modified>
</cp:coreProperties>
</file>